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240" yWindow="90" windowWidth="11400" windowHeight="6795" activeTab="0"/>
  </bookViews>
  <sheets>
    <sheet name="Koła zębate walcow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Marek Magiera</author>
  </authors>
  <commentList>
    <comment ref="F4" authorId="0">
      <text>
        <r>
          <rPr>
            <sz val="8"/>
            <rFont val="Tahoma"/>
            <family val="0"/>
          </rPr>
          <t>Moment obliczeniowy - działający na wale 
Mobl=M*Kp*Kv*Ke</t>
        </r>
      </text>
    </comment>
    <comment ref="D4" authorId="0">
      <text>
        <r>
          <rPr>
            <sz val="8"/>
            <rFont val="Tahoma"/>
            <family val="0"/>
          </rPr>
          <t>Współczynnik kształtu zęba zależy od ilości zębów w kole</t>
        </r>
      </text>
    </comment>
    <comment ref="E4" authorId="0">
      <text>
        <r>
          <rPr>
            <sz val="8"/>
            <rFont val="Tahoma"/>
            <family val="0"/>
          </rPr>
          <t>Współczynnik szerokości wieńca koła do modułu b/m</t>
        </r>
      </text>
    </comment>
    <comment ref="G4" authorId="0">
      <text>
        <r>
          <rPr>
            <sz val="8"/>
            <rFont val="Tahoma"/>
            <family val="2"/>
          </rPr>
          <t>Naprężenia dopuszczalne na zginanie</t>
        </r>
      </text>
    </comment>
    <comment ref="C13" authorId="0">
      <text>
        <r>
          <rPr>
            <sz val="8"/>
            <rFont val="Tahoma"/>
            <family val="0"/>
          </rPr>
          <t>Współczynnik nadwyżek dynamicznych zależy od prędkości obwodowej koła</t>
        </r>
      </text>
    </comment>
    <comment ref="C11" authorId="0">
      <text>
        <r>
          <rPr>
            <sz val="8"/>
            <rFont val="Tahoma"/>
            <family val="0"/>
          </rPr>
          <t xml:space="preserve">Współczynnik przeciążenia zależy od warunków pracy
</t>
        </r>
      </text>
    </comment>
    <comment ref="C12" authorId="0">
      <text>
        <r>
          <rPr>
            <sz val="8"/>
            <rFont val="Tahoma"/>
            <family val="0"/>
          </rPr>
          <t xml:space="preserve">Współczynnik zależny od liczby przyporu
</t>
        </r>
      </text>
    </comment>
    <comment ref="C9" authorId="0">
      <text>
        <r>
          <rPr>
            <sz val="8"/>
            <rFont val="Tahoma"/>
            <family val="0"/>
          </rPr>
          <t xml:space="preserve">Moc na wale
</t>
        </r>
      </text>
    </comment>
    <comment ref="C10" authorId="0">
      <text>
        <r>
          <rPr>
            <sz val="8"/>
            <rFont val="Tahoma"/>
            <family val="0"/>
          </rPr>
          <t xml:space="preserve">Obroty wałka
</t>
        </r>
      </text>
    </comment>
    <comment ref="H4" authorId="0">
      <text>
        <r>
          <rPr>
            <sz val="8"/>
            <rFont val="Tahoma"/>
            <family val="0"/>
          </rPr>
          <t xml:space="preserve">Obliczony moduł koła zębatego
</t>
        </r>
      </text>
    </comment>
    <comment ref="E24" authorId="0">
      <text>
        <r>
          <rPr>
            <b/>
            <sz val="8"/>
            <rFont val="Tahoma"/>
            <family val="0"/>
          </rPr>
          <t>Szerokość wieńca zębatego do modułu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Szerokość wieńca zębatego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moment wynikający z przenoszonej mocy i obrotów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Ilość zębów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moduł dobrany z normy</t>
        </r>
      </text>
    </comment>
    <comment ref="C18" authorId="0">
      <text>
        <r>
          <rPr>
            <b/>
            <sz val="8"/>
            <rFont val="Tahoma"/>
            <family val="0"/>
          </rPr>
          <t>Naciski dopuszczalne</t>
        </r>
        <r>
          <rPr>
            <sz val="8"/>
            <rFont val="Tahoma"/>
            <family val="0"/>
          </rPr>
          <t xml:space="preserve">
=5*W/HB</t>
        </r>
      </text>
    </comment>
    <comment ref="H21" authorId="0">
      <text>
        <r>
          <rPr>
            <b/>
            <sz val="8"/>
            <rFont val="Tahoma"/>
            <family val="0"/>
          </rPr>
          <t>Współczynnik zależny od czasu pracy i obrotów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twardość zębów wg skali Brinella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Współczynnik do wzoru z nacisków Hertza zależny od materiałów kół zębatych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Zapas wytrzymałości na naciski powierzchniowe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Maksymalne naciski powierzchniowe (rzeczywiste)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ahoma"/>
            <family val="0"/>
          </rPr>
          <t>przełożenie</t>
        </r>
      </text>
    </comment>
    <comment ref="F18" authorId="0">
      <text>
        <r>
          <rPr>
            <b/>
            <sz val="8"/>
            <rFont val="Tahoma"/>
            <family val="0"/>
          </rPr>
          <t>średnica koła zębatego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<sst xmlns="http://schemas.openxmlformats.org/spreadsheetml/2006/main" count="419" uniqueCount="242">
  <si>
    <t xml:space="preserve">     Obliczenia wymiarów kół zębatych</t>
  </si>
  <si>
    <t>Wyniki</t>
  </si>
  <si>
    <t>y</t>
  </si>
  <si>
    <t>q</t>
  </si>
  <si>
    <t>Koło 1</t>
  </si>
  <si>
    <t>Koło 3</t>
  </si>
  <si>
    <t xml:space="preserve">      Klasy dokładności wykonania</t>
  </si>
  <si>
    <t>mm</t>
  </si>
  <si>
    <t>przełożenie  i =</t>
  </si>
  <si>
    <t>odległość osi a=</t>
  </si>
  <si>
    <r>
      <t xml:space="preserve">   </t>
    </r>
    <r>
      <rPr>
        <b/>
        <sz val="10"/>
        <rFont val="Arial CE"/>
        <family val="0"/>
      </rPr>
      <t>1 - 3 m/s</t>
    </r>
  </si>
  <si>
    <t xml:space="preserve">   3 - 6 m/s</t>
  </si>
  <si>
    <t>Koło 2</t>
  </si>
  <si>
    <t>Koło 4</t>
  </si>
  <si>
    <r>
      <t xml:space="preserve">     </t>
    </r>
    <r>
      <rPr>
        <b/>
        <sz val="10"/>
        <rFont val="Arial CE"/>
        <family val="0"/>
      </rPr>
      <t>6 - 20 m/s</t>
    </r>
  </si>
  <si>
    <t xml:space="preserve">  w zależności </t>
  </si>
  <si>
    <t>Ząb</t>
  </si>
  <si>
    <t>&gt;20 m/s</t>
  </si>
  <si>
    <t xml:space="preserve"> obwodowej koła zębatego</t>
  </si>
  <si>
    <t xml:space="preserve"> Dane (druga para kół)</t>
  </si>
  <si>
    <t xml:space="preserve"> koła kontrolne</t>
  </si>
  <si>
    <t>moduł m=</t>
  </si>
  <si>
    <t xml:space="preserve">    turbiny</t>
  </si>
  <si>
    <t>Ilość zębów z1=</t>
  </si>
  <si>
    <t>szt.</t>
  </si>
  <si>
    <t>Ilość zębów z3=</t>
  </si>
  <si>
    <t xml:space="preserve">              samoloty</t>
  </si>
  <si>
    <t>Ilość zębów z2=</t>
  </si>
  <si>
    <t>szerokość wrębu s=</t>
  </si>
  <si>
    <t>Ilość zębów z4=</t>
  </si>
  <si>
    <t xml:space="preserve">    samochody osobowe</t>
  </si>
  <si>
    <t>wsp. wysok. zęba y=</t>
  </si>
  <si>
    <t>samochody cięż.</t>
  </si>
  <si>
    <t>obrabiarki (koła hart.)</t>
  </si>
  <si>
    <t>Obliczenie modułu koła zębatego</t>
  </si>
  <si>
    <t xml:space="preserve">      Sprawdzanie koła 3 na naciski </t>
  </si>
  <si>
    <t>obrabiarki (koła miękkie)</t>
  </si>
  <si>
    <t>(Obliczenie zęba ze wzorów Hertza)</t>
  </si>
  <si>
    <t>dźwignice, masz. rolnicze</t>
  </si>
  <si>
    <t>z</t>
  </si>
  <si>
    <r>
      <t>M</t>
    </r>
    <r>
      <rPr>
        <sz val="10"/>
        <rFont val="Arial CE"/>
        <family val="0"/>
      </rPr>
      <t>obl</t>
    </r>
  </si>
  <si>
    <t xml:space="preserve">m </t>
  </si>
  <si>
    <r>
      <t>F</t>
    </r>
    <r>
      <rPr>
        <sz val="10"/>
        <rFont val="Arial CE"/>
        <family val="0"/>
      </rPr>
      <t>obl</t>
    </r>
  </si>
  <si>
    <t>C</t>
  </si>
  <si>
    <t xml:space="preserve"> [Nm]</t>
  </si>
  <si>
    <t>[MPa]</t>
  </si>
  <si>
    <t>[mm]</t>
  </si>
  <si>
    <t xml:space="preserve"> [N]</t>
  </si>
  <si>
    <t xml:space="preserve"> [mm]</t>
  </si>
  <si>
    <t>Nm</t>
  </si>
  <si>
    <t>W=</t>
  </si>
  <si>
    <t>Kp=</t>
  </si>
  <si>
    <t>P=</t>
  </si>
  <si>
    <t>kW</t>
  </si>
  <si>
    <t>HB=</t>
  </si>
  <si>
    <t>obr/min</t>
  </si>
  <si>
    <t>z1=</t>
  </si>
  <si>
    <t>z3=</t>
  </si>
  <si>
    <t>Koła "miękkie"</t>
  </si>
  <si>
    <t>Kv=</t>
  </si>
  <si>
    <t>z2=</t>
  </si>
  <si>
    <t>z4=</t>
  </si>
  <si>
    <t>struganie, dłutowanie,</t>
  </si>
  <si>
    <t>Iloczyn przełożenia i1xi2   i=</t>
  </si>
  <si>
    <t>frezowanie</t>
  </si>
  <si>
    <t xml:space="preserve">    wiórkowanie</t>
  </si>
  <si>
    <t>Koła hartowane</t>
  </si>
  <si>
    <t>Materiał</t>
  </si>
  <si>
    <t xml:space="preserve">Stan obróbki </t>
  </si>
  <si>
    <t xml:space="preserve">kgj </t>
  </si>
  <si>
    <t>Twardość</t>
  </si>
  <si>
    <t>struganie</t>
  </si>
  <si>
    <t>nazwa</t>
  </si>
  <si>
    <t>symbol</t>
  </si>
  <si>
    <t>cieplnej</t>
  </si>
  <si>
    <t>[MPa</t>
  </si>
  <si>
    <t>Brinella HB</t>
  </si>
  <si>
    <t xml:space="preserve">  szlifowanie</t>
  </si>
  <si>
    <t>dłutowanie</t>
  </si>
  <si>
    <t>Stal</t>
  </si>
  <si>
    <t>St5</t>
  </si>
  <si>
    <t>180-220</t>
  </si>
  <si>
    <t>St6</t>
  </si>
  <si>
    <t>220-260</t>
  </si>
  <si>
    <t>Obroty n</t>
  </si>
  <si>
    <t>St7</t>
  </si>
  <si>
    <t>250-310</t>
  </si>
  <si>
    <t>[obr/min]</t>
  </si>
  <si>
    <t>Materiał kół</t>
  </si>
  <si>
    <t>N</t>
  </si>
  <si>
    <t>min. 210</t>
  </si>
  <si>
    <t>Wartości współczynników ksztłtu zęba</t>
  </si>
  <si>
    <t>Stal / stal</t>
  </si>
  <si>
    <t>min. 220</t>
  </si>
  <si>
    <t xml:space="preserve">Tolerancje wymiarów kół walcowych </t>
  </si>
  <si>
    <t xml:space="preserve">Liczba </t>
  </si>
  <si>
    <t>Stal / żeliwo</t>
  </si>
  <si>
    <t>T</t>
  </si>
  <si>
    <t>220-280</t>
  </si>
  <si>
    <t>zębów</t>
  </si>
  <si>
    <t>+1,0</t>
  </si>
  <si>
    <t>+0,75</t>
  </si>
  <si>
    <t>+0,5</t>
  </si>
  <si>
    <t>+0,25</t>
  </si>
  <si>
    <t>-0,25</t>
  </si>
  <si>
    <t>-0,5</t>
  </si>
  <si>
    <t>Stal / brąz</t>
  </si>
  <si>
    <t>240-290</t>
  </si>
  <si>
    <t xml:space="preserve">Wielkość </t>
  </si>
  <si>
    <t>Żeliwo / żeliwo</t>
  </si>
  <si>
    <t>20 HG</t>
  </si>
  <si>
    <t>H</t>
  </si>
  <si>
    <t>min.310</t>
  </si>
  <si>
    <t>mierzona</t>
  </si>
  <si>
    <t>Żeliwo / brąz</t>
  </si>
  <si>
    <t>40 H</t>
  </si>
  <si>
    <t>300-350</t>
  </si>
  <si>
    <t>otwór koła</t>
  </si>
  <si>
    <t>IT4</t>
  </si>
  <si>
    <t>IT5</t>
  </si>
  <si>
    <t>IT6</t>
  </si>
  <si>
    <t>IT7</t>
  </si>
  <si>
    <t>IT8</t>
  </si>
  <si>
    <t>Brąz / brąz</t>
  </si>
  <si>
    <t>40 HM</t>
  </si>
  <si>
    <t>340-390</t>
  </si>
  <si>
    <t>wałek</t>
  </si>
  <si>
    <t>35 HGS</t>
  </si>
  <si>
    <t>370-440</t>
  </si>
  <si>
    <t>walec wierz.</t>
  </si>
  <si>
    <t>IT9</t>
  </si>
  <si>
    <t xml:space="preserve">   IT11</t>
  </si>
  <si>
    <t>Żeliwo</t>
  </si>
  <si>
    <t>Zl 250</t>
  </si>
  <si>
    <t>170-250</t>
  </si>
  <si>
    <t>bicie prom.</t>
  </si>
  <si>
    <t>Zl 300</t>
  </si>
  <si>
    <t>190-270</t>
  </si>
  <si>
    <t>lub czołowe</t>
  </si>
  <si>
    <t xml:space="preserve">  0,4a</t>
  </si>
  <si>
    <t xml:space="preserve">     0,63a</t>
  </si>
  <si>
    <t xml:space="preserve">     1,0a</t>
  </si>
  <si>
    <t>Staliwo</t>
  </si>
  <si>
    <t>L400</t>
  </si>
  <si>
    <t>150-190</t>
  </si>
  <si>
    <t>bazy na dp</t>
  </si>
  <si>
    <t>L500</t>
  </si>
  <si>
    <t>170-210</t>
  </si>
  <si>
    <t>a=0,04d+25</t>
  </si>
  <si>
    <t xml:space="preserve">  w </t>
  </si>
  <si>
    <r>
      <t>m</t>
    </r>
    <r>
      <rPr>
        <b/>
        <sz val="10"/>
        <color indexed="14"/>
        <rFont val="Arial CE"/>
        <family val="2"/>
      </rPr>
      <t>m</t>
    </r>
  </si>
  <si>
    <t xml:space="preserve">UWAGI: </t>
  </si>
  <si>
    <t>1) N-normalizowana</t>
  </si>
  <si>
    <t>2) T-ulepszanie cieplne</t>
  </si>
  <si>
    <t xml:space="preserve">  Chropowatość Rz w</t>
  </si>
  <si>
    <t>pow. bocznej</t>
  </si>
  <si>
    <t>3) H-nawęglanie i hartowanie</t>
  </si>
  <si>
    <t xml:space="preserve">  frez. obwiedniowe</t>
  </si>
  <si>
    <t xml:space="preserve">        docieranie</t>
  </si>
  <si>
    <t xml:space="preserve">  wiórkowanie</t>
  </si>
  <si>
    <r>
      <t>średnica podziałowa koła d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=</t>
    </r>
  </si>
  <si>
    <r>
      <t>średnica podz. koła d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2"/>
      </rPr>
      <t>=</t>
    </r>
  </si>
  <si>
    <r>
      <t>śr. wierzchołków koła d</t>
    </r>
    <r>
      <rPr>
        <vertAlign val="subscript"/>
        <sz val="12"/>
        <rFont val="Arial CE"/>
        <family val="2"/>
      </rPr>
      <t>f1</t>
    </r>
    <r>
      <rPr>
        <sz val="10"/>
        <rFont val="Arial CE"/>
        <family val="2"/>
      </rPr>
      <t>=</t>
    </r>
  </si>
  <si>
    <r>
      <t>śr. wierzch. koła d</t>
    </r>
    <r>
      <rPr>
        <vertAlign val="subscript"/>
        <sz val="12"/>
        <rFont val="Arial CE"/>
        <family val="2"/>
      </rPr>
      <t>f3</t>
    </r>
    <r>
      <rPr>
        <sz val="10"/>
        <rFont val="Arial CE"/>
        <family val="2"/>
      </rPr>
      <t>=</t>
    </r>
  </si>
  <si>
    <r>
      <t>śred. podstaw koła d</t>
    </r>
    <r>
      <rPr>
        <vertAlign val="subscript"/>
        <sz val="12"/>
        <rFont val="Arial CE"/>
        <family val="2"/>
      </rPr>
      <t>f1</t>
    </r>
    <r>
      <rPr>
        <sz val="10"/>
        <rFont val="Arial CE"/>
        <family val="2"/>
      </rPr>
      <t>=</t>
    </r>
  </si>
  <si>
    <r>
      <t>luz obwodowy L</t>
    </r>
    <r>
      <rPr>
        <vertAlign val="subscript"/>
        <sz val="12"/>
        <rFont val="Arial CE"/>
        <family val="2"/>
      </rPr>
      <t>o</t>
    </r>
    <r>
      <rPr>
        <sz val="10"/>
        <rFont val="Arial CE"/>
        <family val="2"/>
      </rPr>
      <t>=</t>
    </r>
  </si>
  <si>
    <r>
      <t>śred. podstaw koła d</t>
    </r>
    <r>
      <rPr>
        <vertAlign val="subscript"/>
        <sz val="12"/>
        <rFont val="Arial CE"/>
        <family val="2"/>
      </rPr>
      <t>f3</t>
    </r>
    <r>
      <rPr>
        <sz val="10"/>
        <rFont val="Arial CE"/>
        <family val="2"/>
      </rPr>
      <t>=</t>
    </r>
  </si>
  <si>
    <r>
      <t>luz obwod L</t>
    </r>
    <r>
      <rPr>
        <vertAlign val="subscript"/>
        <sz val="12"/>
        <rFont val="Arial CE"/>
        <family val="2"/>
      </rPr>
      <t>o</t>
    </r>
    <r>
      <rPr>
        <sz val="10"/>
        <rFont val="Arial CE"/>
        <family val="2"/>
      </rPr>
      <t>=</t>
    </r>
  </si>
  <si>
    <r>
      <t>luz wierzchołkowy L</t>
    </r>
    <r>
      <rPr>
        <vertAlign val="subscript"/>
        <sz val="12"/>
        <rFont val="Arial CE"/>
        <family val="2"/>
      </rPr>
      <t>w</t>
    </r>
    <r>
      <rPr>
        <sz val="10"/>
        <rFont val="Arial CE"/>
        <family val="2"/>
      </rPr>
      <t>=</t>
    </r>
  </si>
  <si>
    <r>
      <t>średnica podziałowa koła d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=</t>
    </r>
  </si>
  <si>
    <r>
      <t>średnica podziałowa koła d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=</t>
    </r>
  </si>
  <si>
    <r>
      <t>śred. wierzchołków koła d</t>
    </r>
    <r>
      <rPr>
        <vertAlign val="subscript"/>
        <sz val="12"/>
        <rFont val="Arial CE"/>
        <family val="2"/>
      </rPr>
      <t>f2</t>
    </r>
    <r>
      <rPr>
        <sz val="10"/>
        <rFont val="Arial CE"/>
        <family val="2"/>
      </rPr>
      <t>=</t>
    </r>
  </si>
  <si>
    <r>
      <t>śred. wierzchołków koła d</t>
    </r>
    <r>
      <rPr>
        <vertAlign val="subscript"/>
        <sz val="12"/>
        <rFont val="Arial CE"/>
        <family val="2"/>
      </rPr>
      <t>f4</t>
    </r>
    <r>
      <rPr>
        <sz val="10"/>
        <rFont val="Arial CE"/>
        <family val="2"/>
      </rPr>
      <t>=</t>
    </r>
  </si>
  <si>
    <r>
      <t>śred. podstaw koła d</t>
    </r>
    <r>
      <rPr>
        <vertAlign val="subscript"/>
        <sz val="12"/>
        <rFont val="Arial CE"/>
        <family val="2"/>
      </rPr>
      <t>f2</t>
    </r>
    <r>
      <rPr>
        <sz val="10"/>
        <rFont val="Arial CE"/>
        <family val="2"/>
      </rPr>
      <t>=</t>
    </r>
  </si>
  <si>
    <r>
      <t>śred. podstaw koła d</t>
    </r>
    <r>
      <rPr>
        <vertAlign val="subscript"/>
        <sz val="12"/>
        <rFont val="Arial CE"/>
        <family val="2"/>
      </rPr>
      <t>f4</t>
    </r>
    <r>
      <rPr>
        <sz val="10"/>
        <rFont val="Arial CE"/>
        <family val="2"/>
      </rPr>
      <t>=</t>
    </r>
  </si>
  <si>
    <r>
      <t xml:space="preserve">  </t>
    </r>
    <r>
      <rPr>
        <b/>
        <sz val="10"/>
        <color indexed="10"/>
        <rFont val="Arial CE"/>
        <family val="2"/>
      </rPr>
      <t>od prędkości</t>
    </r>
  </si>
  <si>
    <r>
      <t>wysokość zęba h</t>
    </r>
    <r>
      <rPr>
        <sz val="10"/>
        <rFont val="Arial CE"/>
        <family val="2"/>
      </rPr>
      <t>=</t>
    </r>
  </si>
  <si>
    <r>
      <t>wysokość stopy zęba h</t>
    </r>
    <r>
      <rPr>
        <vertAlign val="subscript"/>
        <sz val="12"/>
        <rFont val="Arial CE"/>
        <family val="2"/>
      </rPr>
      <t>f</t>
    </r>
    <r>
      <rPr>
        <sz val="10"/>
        <rFont val="Arial CE"/>
        <family val="2"/>
      </rPr>
      <t>=</t>
    </r>
  </si>
  <si>
    <r>
      <t>wysokość głowy zęba h</t>
    </r>
    <r>
      <rPr>
        <vertAlign val="subscript"/>
        <sz val="12"/>
        <rFont val="Arial CE"/>
        <family val="2"/>
      </rPr>
      <t>a</t>
    </r>
    <r>
      <rPr>
        <sz val="10"/>
        <rFont val="Arial CE"/>
        <family val="2"/>
      </rPr>
      <t>=</t>
    </r>
  </si>
  <si>
    <r>
      <t>grubość zęba g</t>
    </r>
    <r>
      <rPr>
        <sz val="10"/>
        <rFont val="Arial CE"/>
        <family val="2"/>
      </rPr>
      <t>=</t>
    </r>
  </si>
  <si>
    <r>
      <t>k</t>
    </r>
    <r>
      <rPr>
        <sz val="10"/>
        <rFont val="Arial CE"/>
        <family val="2"/>
      </rPr>
      <t>gj</t>
    </r>
  </si>
  <si>
    <r>
      <t>k</t>
    </r>
    <r>
      <rPr>
        <sz val="10"/>
        <rFont val="Arial CE"/>
        <family val="2"/>
      </rPr>
      <t>o</t>
    </r>
  </si>
  <si>
    <r>
      <t>i</t>
    </r>
    <r>
      <rPr>
        <b/>
        <vertAlign val="subscript"/>
        <sz val="12"/>
        <rFont val="Arial CE"/>
        <family val="2"/>
      </rPr>
      <t>1</t>
    </r>
  </si>
  <si>
    <r>
      <t>b</t>
    </r>
    <r>
      <rPr>
        <b/>
        <vertAlign val="subscript"/>
        <sz val="12"/>
        <rFont val="Arial CE"/>
        <family val="2"/>
      </rPr>
      <t>1</t>
    </r>
  </si>
  <si>
    <r>
      <t>d</t>
    </r>
    <r>
      <rPr>
        <b/>
        <vertAlign val="subscript"/>
        <sz val="12"/>
        <rFont val="Arial CE"/>
        <family val="2"/>
      </rPr>
      <t>1</t>
    </r>
  </si>
  <si>
    <r>
      <t>p</t>
    </r>
    <r>
      <rPr>
        <b/>
        <sz val="8"/>
        <rFont val="Arial CE"/>
        <family val="2"/>
      </rPr>
      <t>max</t>
    </r>
  </si>
  <si>
    <r>
      <t>D</t>
    </r>
    <r>
      <rPr>
        <b/>
        <sz val="11"/>
        <rFont val="Times New Roman CE"/>
        <family val="1"/>
      </rPr>
      <t>p</t>
    </r>
  </si>
  <si>
    <r>
      <t>i</t>
    </r>
    <r>
      <rPr>
        <b/>
        <vertAlign val="subscript"/>
        <sz val="12"/>
        <rFont val="Arial CE"/>
        <family val="2"/>
      </rPr>
      <t>2</t>
    </r>
  </si>
  <si>
    <r>
      <t>b</t>
    </r>
    <r>
      <rPr>
        <b/>
        <vertAlign val="subscript"/>
        <sz val="12"/>
        <rFont val="Arial CE"/>
        <family val="2"/>
      </rPr>
      <t>2</t>
    </r>
  </si>
  <si>
    <r>
      <t>d</t>
    </r>
    <r>
      <rPr>
        <b/>
        <vertAlign val="subscript"/>
        <sz val="12"/>
        <rFont val="Arial CE"/>
        <family val="2"/>
      </rPr>
      <t>2</t>
    </r>
  </si>
  <si>
    <r>
      <t>M</t>
    </r>
    <r>
      <rPr>
        <b/>
        <sz val="8"/>
        <rFont val="Arial CE"/>
        <family val="2"/>
      </rPr>
      <t>obl</t>
    </r>
    <r>
      <rPr>
        <b/>
        <sz val="10"/>
        <rFont val="Arial CE"/>
        <family val="0"/>
      </rPr>
      <t>=</t>
    </r>
  </si>
  <si>
    <r>
      <t>m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0"/>
      </rPr>
      <t>=</t>
    </r>
  </si>
  <si>
    <r>
      <t>m</t>
    </r>
    <r>
      <rPr>
        <b/>
        <vertAlign val="subscript"/>
        <sz val="10"/>
        <rFont val="Arial CE"/>
        <family val="2"/>
      </rPr>
      <t>3</t>
    </r>
    <r>
      <rPr>
        <b/>
        <sz val="10"/>
        <rFont val="Arial CE"/>
        <family val="0"/>
      </rPr>
      <t>=</t>
    </r>
  </si>
  <si>
    <r>
      <t>K</t>
    </r>
    <r>
      <rPr>
        <sz val="10"/>
        <rFont val="Symbol"/>
        <family val="1"/>
      </rPr>
      <t>e</t>
    </r>
    <r>
      <rPr>
        <sz val="10"/>
        <rFont val="Arial CE"/>
        <family val="0"/>
      </rPr>
      <t>=</t>
    </r>
  </si>
  <si>
    <r>
      <t>n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=</t>
    </r>
  </si>
  <si>
    <r>
      <t>n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=</t>
    </r>
  </si>
  <si>
    <r>
      <t>y</t>
    </r>
    <r>
      <rPr>
        <b/>
        <vertAlign val="subscript"/>
        <sz val="10"/>
        <rFont val="Symbol"/>
        <family val="1"/>
      </rPr>
      <t>1</t>
    </r>
    <r>
      <rPr>
        <b/>
        <sz val="10"/>
        <rFont val="Symbol"/>
        <family val="0"/>
      </rPr>
      <t>=</t>
    </r>
  </si>
  <si>
    <r>
      <t>y</t>
    </r>
    <r>
      <rPr>
        <b/>
        <vertAlign val="subscript"/>
        <sz val="10"/>
        <rFont val="Symbol"/>
        <family val="1"/>
      </rPr>
      <t>3</t>
    </r>
    <r>
      <rPr>
        <b/>
        <sz val="10"/>
        <rFont val="Symbol"/>
        <family val="0"/>
      </rPr>
      <t>=</t>
    </r>
  </si>
  <si>
    <r>
      <t>śr. wierzchołków koła d</t>
    </r>
    <r>
      <rPr>
        <vertAlign val="subscript"/>
        <sz val="12"/>
        <rFont val="Arial CE"/>
        <family val="2"/>
      </rPr>
      <t>f2</t>
    </r>
    <r>
      <rPr>
        <sz val="10"/>
        <rFont val="Arial CE"/>
        <family val="2"/>
      </rPr>
      <t>=</t>
    </r>
  </si>
  <si>
    <r>
      <t>śr. wierzchołków koła d</t>
    </r>
    <r>
      <rPr>
        <vertAlign val="subscript"/>
        <sz val="12"/>
        <rFont val="Arial CE"/>
        <family val="2"/>
      </rPr>
      <t>f4</t>
    </r>
    <r>
      <rPr>
        <sz val="10"/>
        <rFont val="Arial CE"/>
        <family val="2"/>
      </rPr>
      <t>=</t>
    </r>
  </si>
  <si>
    <r>
      <t xml:space="preserve">Wartośći  </t>
    </r>
    <r>
      <rPr>
        <b/>
        <sz val="10"/>
        <color indexed="10"/>
        <rFont val="Arial CE"/>
        <family val="0"/>
      </rPr>
      <t>W</t>
    </r>
    <r>
      <rPr>
        <sz val="10"/>
        <color indexed="10"/>
        <rFont val="Arial CE"/>
        <family val="2"/>
      </rPr>
      <t xml:space="preserve">  dla  czasu  pracy  T  ( w godz.)</t>
    </r>
  </si>
  <si>
    <r>
      <t xml:space="preserve">WARTOŚĆ q DLA  WSPÓŁCZYNNIKA PRZESUNIĘCIA  ZARYSU  x </t>
    </r>
    <r>
      <rPr>
        <sz val="10"/>
        <color indexed="10"/>
        <rFont val="Arial CE"/>
        <family val="2"/>
      </rPr>
      <t xml:space="preserve">  </t>
    </r>
  </si>
  <si>
    <t>(Obliczenie zęba na wytrzymałość na zginanie u podstawy)</t>
  </si>
  <si>
    <t>n =</t>
  </si>
  <si>
    <t>Kv =</t>
  </si>
  <si>
    <r>
      <t>K</t>
    </r>
    <r>
      <rPr>
        <sz val="10"/>
        <rFont val="Symbol"/>
        <family val="1"/>
      </rPr>
      <t xml:space="preserve">e </t>
    </r>
    <r>
      <rPr>
        <sz val="10"/>
        <rFont val="Arial CE"/>
        <family val="0"/>
      </rPr>
      <t>=</t>
    </r>
  </si>
  <si>
    <t>Kp =</t>
  </si>
  <si>
    <t>P =</t>
  </si>
  <si>
    <t>M =</t>
  </si>
  <si>
    <t xml:space="preserve">Sprawdzanie koła 1 na naciski </t>
  </si>
  <si>
    <t>współczynnik wysok. zęba y=</t>
  </si>
  <si>
    <t>5000 h</t>
  </si>
  <si>
    <t>10000 h</t>
  </si>
  <si>
    <t>20000 h</t>
  </si>
  <si>
    <t>50000 h</t>
  </si>
  <si>
    <t>100000 h</t>
  </si>
  <si>
    <t xml:space="preserve">  </t>
  </si>
  <si>
    <t>HB</t>
  </si>
  <si>
    <t>Wpisz  dane w żółte pola</t>
  </si>
  <si>
    <t>moduły nominalne</t>
  </si>
  <si>
    <t>Obliczenia zacznij od górnej ramki - czyli obliczeń modułu z warunków wytrzymałości na zginanie zębów.</t>
  </si>
  <si>
    <t>W żółte pola wpisz swoje dane i wybierz materiał małego koła (q i kgj zostaną dobrane z tabel a moduł obliczony i dobrany z normy (tabela)</t>
  </si>
  <si>
    <t>Współczynniki Kp Ke i Kv należy dobrać z literatury np. "Części maszyn" Rutkowskiego można pokusić się o dodanie listy rozwijalnej</t>
  </si>
  <si>
    <t>(dorobię ja później). Podobna sprawa ze współczynnikiem szreokości koła.</t>
  </si>
  <si>
    <t>Tak wyliczony wstępnie moduł należy sprawdzić na nacisk powierzchniowy, jest on zwykle za mały i zapas wytrzymałości</t>
  </si>
  <si>
    <t>jest ujemny - czyli naciski rzeczywiste są mniejsze od dopuszczalnych.</t>
  </si>
  <si>
    <t>Należy ten zapas doprowadzić do wartości dodatnich. Można to uczynić wieloma sposobami:</t>
  </si>
  <si>
    <t>zwiększając moduł koła, co wiąże się ze wzrostem wymiarów koła</t>
  </si>
  <si>
    <t>zmieniając materiał koła na twardszy, co wiąże się z kosztem koła</t>
  </si>
  <si>
    <t>zmniejszając czas pracy przekładni</t>
  </si>
  <si>
    <t>m</t>
  </si>
  <si>
    <t>W</t>
  </si>
  <si>
    <t xml:space="preserve">zwiększając współczynnik szerokości koła, co może spowodować niepełną współpracę zębów kół, </t>
  </si>
  <si>
    <t>gdy wałki nie będą odpowiednio sztywne, lub montaż przekładni nie będzie dokładny itp.</t>
  </si>
  <si>
    <t>z1</t>
  </si>
  <si>
    <t>zwiększając liczbę zębów małego koła. W tym przypadku należy zmienić też ilość zębów dużego koła</t>
  </si>
  <si>
    <t>tak by zapewinć odpowiednie przełożenie</t>
  </si>
  <si>
    <r>
      <t xml:space="preserve">czyli B20 i wybierz szukanie wyniku. Do okienka </t>
    </r>
    <r>
      <rPr>
        <sz val="10"/>
        <color indexed="10"/>
        <rFont val="Arial CE"/>
        <family val="2"/>
      </rPr>
      <t>wartość</t>
    </r>
    <r>
      <rPr>
        <sz val="10"/>
        <rFont val="Arial CE"/>
        <family val="0"/>
      </rPr>
      <t xml:space="preserve"> wpisz żądane przełożenie a </t>
    </r>
    <r>
      <rPr>
        <sz val="10"/>
        <color indexed="10"/>
        <rFont val="Arial CE"/>
        <family val="2"/>
      </rPr>
      <t>zmieniając komórkę</t>
    </r>
  </si>
  <si>
    <r>
      <t xml:space="preserve">Radzę skorzystać z funkcji </t>
    </r>
    <r>
      <rPr>
        <sz val="10"/>
        <color indexed="10"/>
        <rFont val="Arial CE"/>
        <family val="2"/>
      </rPr>
      <t>Narzędzia/szukaj wyniku</t>
    </r>
    <r>
      <rPr>
        <sz val="10"/>
        <rFont val="Arial CE"/>
        <family val="0"/>
      </rPr>
      <t>. Ustaw kursor w komórce z wartością przełożenia</t>
    </r>
  </si>
  <si>
    <t>pokaż komórkę z ilością zębów drugiego koła czyli I24. Później zmień ją na liczbę całkowitą bo trudno</t>
  </si>
  <si>
    <t>zrobić ułamkową liczbę zębów :)</t>
  </si>
  <si>
    <t>Arkusz jest chroniony przed skasowaniem formuł nie ma hasła można przeglądać sposób jego działania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</si>
</sst>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E+00"/>
    <numFmt numFmtId="172" formatCode="0E+00"/>
    <numFmt numFmtId="173" formatCode="_-* #,##0.0\ _z_ł_-;\-* #,##0.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00000\ _z_ł_-;\-* #,##0.000000\ _z_ł_-;_-* &quot;-&quot;??\ _z_ł_-;_-@_-"/>
    <numFmt numFmtId="178" formatCode="0.0000E+00"/>
    <numFmt numFmtId="179" formatCode="0.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"/>
    <numFmt numFmtId="188" formatCode="0.0000000000"/>
    <numFmt numFmtId="189" formatCode="0.0000000000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4"/>
      <name val="Arial CE"/>
      <family val="2"/>
    </font>
    <font>
      <b/>
      <sz val="10"/>
      <name val="Symbol"/>
      <family val="0"/>
    </font>
    <font>
      <vertAlign val="subscript"/>
      <sz val="10"/>
      <name val="Arial CE"/>
      <family val="2"/>
    </font>
    <font>
      <b/>
      <sz val="10"/>
      <color indexed="8"/>
      <name val="Arial CE"/>
      <family val="2"/>
    </font>
    <font>
      <vertAlign val="subscript"/>
      <sz val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6"/>
      <color indexed="10"/>
      <name val="Arial CE"/>
      <family val="2"/>
    </font>
    <font>
      <b/>
      <sz val="12"/>
      <name val="Arial CE"/>
      <family val="2"/>
    </font>
    <font>
      <b/>
      <vertAlign val="subscript"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1"/>
      <name val="Times New Roman CE"/>
      <family val="1"/>
    </font>
    <font>
      <b/>
      <sz val="11"/>
      <name val="Symbol"/>
      <family val="1"/>
    </font>
    <font>
      <b/>
      <vertAlign val="subscript"/>
      <sz val="10"/>
      <name val="Arial CE"/>
      <family val="2"/>
    </font>
    <font>
      <sz val="10"/>
      <name val="Symbol"/>
      <family val="1"/>
    </font>
    <font>
      <b/>
      <vertAlign val="subscript"/>
      <sz val="10"/>
      <name val="Symbol"/>
      <family val="1"/>
    </font>
    <font>
      <sz val="11"/>
      <name val="Arial CE"/>
      <family val="2"/>
    </font>
    <font>
      <b/>
      <sz val="10"/>
      <color indexed="33"/>
      <name val="Arial CE"/>
      <family val="0"/>
    </font>
    <font>
      <sz val="9"/>
      <color indexed="10"/>
      <name val="Arial CE"/>
      <family val="2"/>
    </font>
    <font>
      <sz val="10"/>
      <color indexed="14"/>
      <name val="Arial CE"/>
      <family val="2"/>
    </font>
    <font>
      <b/>
      <sz val="10"/>
      <color indexed="14"/>
      <name val="Arial CE"/>
      <family val="2"/>
    </font>
    <font>
      <b/>
      <sz val="10"/>
      <color indexed="14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3"/>
      <name val="Arial CE"/>
      <family val="2"/>
    </font>
    <font>
      <sz val="10"/>
      <color indexed="12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8" fillId="4" borderId="0" xfId="0" applyNumberFormat="1" applyFont="1" applyFill="1" applyAlignment="1" applyProtection="1">
      <alignment horizontal="center"/>
      <protection/>
    </xf>
    <xf numFmtId="2" fontId="8" fillId="4" borderId="0" xfId="0" applyNumberFormat="1" applyFont="1" applyFill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7" borderId="5" xfId="0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" fillId="7" borderId="8" xfId="0" applyFont="1" applyFill="1" applyBorder="1" applyAlignment="1" applyProtection="1">
      <alignment/>
      <protection/>
    </xf>
    <xf numFmtId="0" fontId="0" fillId="7" borderId="9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8" fillId="4" borderId="0" xfId="0" applyFont="1" applyFill="1" applyAlignment="1" applyProtection="1">
      <alignment horizontal="center"/>
      <protection/>
    </xf>
    <xf numFmtId="0" fontId="0" fillId="8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/>
    </xf>
    <xf numFmtId="0" fontId="0" fillId="11" borderId="0" xfId="0" applyFill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1" fontId="1" fillId="4" borderId="0" xfId="0" applyNumberFormat="1" applyFont="1" applyFill="1" applyBorder="1" applyAlignment="1" applyProtection="1">
      <alignment horizontal="center"/>
      <protection/>
    </xf>
    <xf numFmtId="164" fontId="1" fillId="4" borderId="0" xfId="0" applyNumberFormat="1" applyFont="1" applyFill="1" applyBorder="1" applyAlignment="1" applyProtection="1">
      <alignment horizontal="center"/>
      <protection/>
    </xf>
    <xf numFmtId="164" fontId="1" fillId="15" borderId="9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6" borderId="5" xfId="0" applyFill="1" applyBorder="1" applyAlignment="1" applyProtection="1">
      <alignment/>
      <protection/>
    </xf>
    <xf numFmtId="0" fontId="1" fillId="16" borderId="6" xfId="0" applyFont="1" applyFill="1" applyBorder="1" applyAlignment="1" applyProtection="1">
      <alignment/>
      <protection/>
    </xf>
    <xf numFmtId="0" fontId="0" fillId="16" borderId="6" xfId="0" applyFill="1" applyBorder="1" applyAlignment="1" applyProtection="1">
      <alignment/>
      <protection/>
    </xf>
    <xf numFmtId="0" fontId="0" fillId="16" borderId="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 locked="0"/>
    </xf>
    <xf numFmtId="0" fontId="0" fillId="16" borderId="8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9" xfId="0" applyFill="1" applyBorder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0" fillId="16" borderId="11" xfId="0" applyFill="1" applyBorder="1" applyAlignment="1" applyProtection="1">
      <alignment/>
      <protection/>
    </xf>
    <xf numFmtId="0" fontId="0" fillId="16" borderId="12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8" borderId="5" xfId="0" applyFill="1" applyBorder="1" applyAlignment="1" applyProtection="1">
      <alignment/>
      <protection/>
    </xf>
    <xf numFmtId="0" fontId="0" fillId="8" borderId="6" xfId="0" applyFill="1" applyBorder="1" applyAlignment="1" applyProtection="1">
      <alignment/>
      <protection/>
    </xf>
    <xf numFmtId="0" fontId="1" fillId="8" borderId="6" xfId="0" applyFont="1" applyFill="1" applyBorder="1" applyAlignment="1" applyProtection="1">
      <alignment/>
      <protection/>
    </xf>
    <xf numFmtId="0" fontId="0" fillId="8" borderId="7" xfId="0" applyFill="1" applyBorder="1" applyAlignment="1" applyProtection="1">
      <alignment/>
      <protection/>
    </xf>
    <xf numFmtId="0" fontId="0" fillId="0" borderId="5" xfId="17" applyBorder="1" applyAlignment="1" applyProtection="1">
      <alignment horizontal="left"/>
      <protection/>
    </xf>
    <xf numFmtId="0" fontId="0" fillId="0" borderId="6" xfId="17" applyFont="1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14" borderId="8" xfId="0" applyFill="1" applyBorder="1" applyAlignment="1" applyProtection="1">
      <alignment/>
      <protection/>
    </xf>
    <xf numFmtId="0" fontId="0" fillId="14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0" borderId="10" xfId="17" applyFont="1" applyBorder="1" applyAlignment="1" applyProtection="1">
      <alignment horizontal="left"/>
      <protection/>
    </xf>
    <xf numFmtId="0" fontId="0" fillId="0" borderId="11" xfId="17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8" xfId="17" applyFont="1" applyBorder="1" applyAlignment="1" applyProtection="1">
      <alignment horizontal="left"/>
      <protection/>
    </xf>
    <xf numFmtId="0" fontId="0" fillId="0" borderId="0" xfId="17" applyFont="1" applyBorder="1" applyAlignment="1" applyProtection="1">
      <alignment horizontal="center"/>
      <protection/>
    </xf>
    <xf numFmtId="0" fontId="0" fillId="0" borderId="0" xfId="17" applyBorder="1" applyAlignment="1" applyProtection="1">
      <alignment horizontal="center"/>
      <protection/>
    </xf>
    <xf numFmtId="0" fontId="0" fillId="0" borderId="9" xfId="17" applyFont="1" applyBorder="1" applyAlignment="1" applyProtection="1">
      <alignment horizontal="center"/>
      <protection/>
    </xf>
    <xf numFmtId="0" fontId="0" fillId="0" borderId="8" xfId="17" applyBorder="1" applyAlignment="1" applyProtection="1">
      <alignment horizontal="left"/>
      <protection/>
    </xf>
    <xf numFmtId="0" fontId="0" fillId="14" borderId="10" xfId="0" applyFill="1" applyBorder="1" applyAlignment="1" applyProtection="1">
      <alignment/>
      <protection/>
    </xf>
    <xf numFmtId="0" fontId="0" fillId="14" borderId="11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4" fillId="0" borderId="13" xfId="17" applyFont="1" applyBorder="1" applyProtection="1">
      <alignment/>
      <protection/>
    </xf>
    <xf numFmtId="0" fontId="4" fillId="0" borderId="5" xfId="17" applyFont="1" applyBorder="1" applyProtection="1">
      <alignment/>
      <protection/>
    </xf>
    <xf numFmtId="0" fontId="4" fillId="0" borderId="6" xfId="17" applyFont="1" applyBorder="1" applyProtection="1">
      <alignment/>
      <protection/>
    </xf>
    <xf numFmtId="0" fontId="4" fillId="0" borderId="7" xfId="17" applyFont="1" applyBorder="1" applyProtection="1">
      <alignment/>
      <protection/>
    </xf>
    <xf numFmtId="0" fontId="4" fillId="0" borderId="14" xfId="17" applyFont="1" applyBorder="1" applyAlignment="1" applyProtection="1">
      <alignment horizontal="center"/>
      <protection/>
    </xf>
    <xf numFmtId="0" fontId="4" fillId="0" borderId="15" xfId="17" applyFont="1" applyBorder="1" applyAlignment="1" applyProtection="1">
      <alignment horizontal="center"/>
      <protection/>
    </xf>
    <xf numFmtId="0" fontId="4" fillId="0" borderId="16" xfId="17" applyFont="1" applyBorder="1" applyAlignment="1" applyProtection="1">
      <alignment horizontal="center"/>
      <protection/>
    </xf>
    <xf numFmtId="0" fontId="4" fillId="0" borderId="17" xfId="17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13" borderId="18" xfId="17" applyFill="1" applyBorder="1" applyAlignment="1" applyProtection="1">
      <alignment horizontal="center"/>
      <protection/>
    </xf>
    <xf numFmtId="0" fontId="0" fillId="13" borderId="19" xfId="17" applyFill="1" applyBorder="1" applyAlignment="1" applyProtection="1">
      <alignment horizontal="center"/>
      <protection/>
    </xf>
    <xf numFmtId="0" fontId="0" fillId="13" borderId="20" xfId="17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17" borderId="0" xfId="0" applyFont="1" applyFill="1" applyAlignment="1" applyProtection="1" quotePrefix="1">
      <alignment horizontal="center"/>
      <protection/>
    </xf>
    <xf numFmtId="0" fontId="1" fillId="17" borderId="22" xfId="0" applyFont="1" applyFill="1" applyBorder="1" applyAlignment="1" applyProtection="1" quotePrefix="1">
      <alignment horizontal="center"/>
      <protection/>
    </xf>
    <xf numFmtId="0" fontId="1" fillId="17" borderId="0" xfId="0" applyFont="1" applyFill="1" applyAlignment="1" applyProtection="1">
      <alignment horizontal="center"/>
      <protection/>
    </xf>
    <xf numFmtId="0" fontId="1" fillId="17" borderId="14" xfId="0" applyFont="1" applyFill="1" applyBorder="1" applyAlignment="1" applyProtection="1" quotePrefix="1">
      <alignment horizontal="center"/>
      <protection/>
    </xf>
    <xf numFmtId="0" fontId="0" fillId="3" borderId="18" xfId="17" applyFill="1" applyBorder="1" applyAlignment="1" applyProtection="1">
      <alignment horizontal="center"/>
      <protection/>
    </xf>
    <xf numFmtId="0" fontId="0" fillId="3" borderId="19" xfId="17" applyFill="1" applyBorder="1" applyAlignment="1" applyProtection="1">
      <alignment horizontal="center"/>
      <protection/>
    </xf>
    <xf numFmtId="0" fontId="0" fillId="3" borderId="20" xfId="17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0" fillId="18" borderId="0" xfId="0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1" fillId="3" borderId="22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21" borderId="0" xfId="0" applyFill="1" applyAlignment="1" applyProtection="1">
      <alignment/>
      <protection/>
    </xf>
    <xf numFmtId="0" fontId="0" fillId="0" borderId="0" xfId="0" applyAlignment="1" applyProtection="1">
      <alignment textRotation="90"/>
      <protection/>
    </xf>
    <xf numFmtId="0" fontId="0" fillId="13" borderId="24" xfId="17" applyFill="1" applyBorder="1" applyAlignment="1" applyProtection="1">
      <alignment horizontal="center"/>
      <protection/>
    </xf>
    <xf numFmtId="0" fontId="0" fillId="13" borderId="16" xfId="17" applyFill="1" applyBorder="1" applyAlignment="1" applyProtection="1">
      <alignment horizontal="center"/>
      <protection/>
    </xf>
    <xf numFmtId="0" fontId="0" fillId="13" borderId="17" xfId="17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17" applyBorder="1" applyAlignment="1" applyProtection="1">
      <alignment horizontal="left"/>
      <protection/>
    </xf>
    <xf numFmtId="0" fontId="0" fillId="0" borderId="9" xfId="17" applyBorder="1" applyAlignment="1" applyProtection="1">
      <alignment horizontal="left"/>
      <protection/>
    </xf>
    <xf numFmtId="0" fontId="0" fillId="0" borderId="10" xfId="17" applyBorder="1" applyAlignment="1" applyProtection="1">
      <alignment horizontal="left"/>
      <protection/>
    </xf>
    <xf numFmtId="0" fontId="0" fillId="0" borderId="11" xfId="17" applyBorder="1" applyAlignment="1" applyProtection="1">
      <alignment horizontal="left"/>
      <protection/>
    </xf>
    <xf numFmtId="0" fontId="0" fillId="0" borderId="12" xfId="17" applyBorder="1" applyAlignment="1" applyProtection="1">
      <alignment horizontal="left"/>
      <protection/>
    </xf>
    <xf numFmtId="0" fontId="0" fillId="12" borderId="1" xfId="0" applyFill="1" applyBorder="1" applyAlignment="1" applyProtection="1">
      <alignment/>
      <protection/>
    </xf>
    <xf numFmtId="0" fontId="0" fillId="12" borderId="3" xfId="0" applyFill="1" applyBorder="1" applyAlignment="1" applyProtection="1">
      <alignment/>
      <protection/>
    </xf>
    <xf numFmtId="0" fontId="0" fillId="12" borderId="2" xfId="0" applyFill="1" applyBorder="1" applyAlignment="1" applyProtection="1">
      <alignment/>
      <protection/>
    </xf>
    <xf numFmtId="0" fontId="0" fillId="8" borderId="1" xfId="0" applyFill="1" applyBorder="1" applyAlignment="1" applyProtection="1">
      <alignment/>
      <protection/>
    </xf>
    <xf numFmtId="0" fontId="0" fillId="8" borderId="3" xfId="0" applyFill="1" applyBorder="1" applyAlignment="1" applyProtection="1">
      <alignment/>
      <protection/>
    </xf>
    <xf numFmtId="0" fontId="0" fillId="8" borderId="2" xfId="0" applyFill="1" applyBorder="1" applyAlignment="1" applyProtection="1">
      <alignment/>
      <protection/>
    </xf>
    <xf numFmtId="0" fontId="0" fillId="16" borderId="1" xfId="0" applyFill="1" applyBorder="1" applyAlignment="1" applyProtection="1">
      <alignment/>
      <protection/>
    </xf>
    <xf numFmtId="0" fontId="0" fillId="16" borderId="3" xfId="0" applyFill="1" applyBorder="1" applyAlignment="1" applyProtection="1">
      <alignment/>
      <protection/>
    </xf>
    <xf numFmtId="0" fontId="0" fillId="16" borderId="2" xfId="0" applyFill="1" applyBorder="1" applyAlignment="1" applyProtection="1">
      <alignment/>
      <protection/>
    </xf>
    <xf numFmtId="0" fontId="0" fillId="22" borderId="1" xfId="0" applyFill="1" applyBorder="1" applyAlignment="1" applyProtection="1">
      <alignment/>
      <protection/>
    </xf>
    <xf numFmtId="0" fontId="0" fillId="22" borderId="3" xfId="0" applyFill="1" applyBorder="1" applyAlignment="1" applyProtection="1">
      <alignment/>
      <protection/>
    </xf>
    <xf numFmtId="0" fontId="0" fillId="22" borderId="2" xfId="0" applyFill="1" applyBorder="1" applyAlignment="1" applyProtection="1">
      <alignment/>
      <protection/>
    </xf>
    <xf numFmtId="0" fontId="0" fillId="21" borderId="1" xfId="0" applyFill="1" applyBorder="1" applyAlignment="1" applyProtection="1">
      <alignment/>
      <protection/>
    </xf>
    <xf numFmtId="0" fontId="0" fillId="21" borderId="3" xfId="0" applyFill="1" applyBorder="1" applyAlignment="1" applyProtection="1">
      <alignment/>
      <protection/>
    </xf>
    <xf numFmtId="0" fontId="0" fillId="21" borderId="2" xfId="0" applyFill="1" applyBorder="1" applyAlignment="1" applyProtection="1">
      <alignment/>
      <protection/>
    </xf>
    <xf numFmtId="0" fontId="1" fillId="17" borderId="1" xfId="0" applyFont="1" applyFill="1" applyBorder="1" applyAlignment="1" applyProtection="1" quotePrefix="1">
      <alignment horizontal="center"/>
      <protection/>
    </xf>
    <xf numFmtId="0" fontId="1" fillId="17" borderId="4" xfId="0" applyFont="1" applyFill="1" applyBorder="1" applyAlignment="1" applyProtection="1" quotePrefix="1">
      <alignment horizontal="center"/>
      <protection/>
    </xf>
    <xf numFmtId="0" fontId="1" fillId="17" borderId="3" xfId="0" applyFont="1" applyFill="1" applyBorder="1" applyAlignment="1" applyProtection="1" quotePrefix="1">
      <alignment horizontal="center"/>
      <protection/>
    </xf>
    <xf numFmtId="0" fontId="1" fillId="17" borderId="3" xfId="0" applyFont="1" applyFill="1" applyBorder="1" applyAlignment="1" applyProtection="1">
      <alignment horizontal="center"/>
      <protection/>
    </xf>
    <xf numFmtId="0" fontId="0" fillId="17" borderId="0" xfId="0" applyFill="1" applyAlignment="1">
      <alignment/>
    </xf>
    <xf numFmtId="0" fontId="0" fillId="17" borderId="0" xfId="0" applyFill="1" applyAlignment="1" applyProtection="1">
      <alignment/>
      <protection/>
    </xf>
    <xf numFmtId="0" fontId="0" fillId="17" borderId="5" xfId="0" applyFill="1" applyBorder="1" applyAlignment="1" applyProtection="1">
      <alignment/>
      <protection/>
    </xf>
    <xf numFmtId="0" fontId="12" fillId="17" borderId="6" xfId="0" applyFont="1" applyFill="1" applyBorder="1" applyAlignment="1" applyProtection="1">
      <alignment/>
      <protection/>
    </xf>
    <xf numFmtId="0" fontId="4" fillId="17" borderId="6" xfId="0" applyFont="1" applyFill="1" applyBorder="1" applyAlignment="1" applyProtection="1">
      <alignment/>
      <protection/>
    </xf>
    <xf numFmtId="0" fontId="0" fillId="17" borderId="7" xfId="0" applyFill="1" applyBorder="1" applyAlignment="1" applyProtection="1">
      <alignment/>
      <protection/>
    </xf>
    <xf numFmtId="0" fontId="0" fillId="17" borderId="8" xfId="0" applyFill="1" applyBorder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0" fontId="0" fillId="17" borderId="9" xfId="0" applyFill="1" applyBorder="1" applyAlignment="1" applyProtection="1">
      <alignment/>
      <protection/>
    </xf>
    <xf numFmtId="0" fontId="13" fillId="17" borderId="0" xfId="0" applyFont="1" applyFill="1" applyBorder="1" applyAlignment="1" applyProtection="1">
      <alignment horizontal="center" vertical="center"/>
      <protection/>
    </xf>
    <xf numFmtId="0" fontId="6" fillId="17" borderId="0" xfId="0" applyFont="1" applyFill="1" applyBorder="1" applyAlignment="1" applyProtection="1">
      <alignment horizontal="center" vertical="center"/>
      <protection/>
    </xf>
    <xf numFmtId="0" fontId="13" fillId="17" borderId="0" xfId="0" applyFont="1" applyFill="1" applyBorder="1" applyAlignment="1" applyProtection="1">
      <alignment horizontal="center" vertical="center"/>
      <protection/>
    </xf>
    <xf numFmtId="0" fontId="1" fillId="17" borderId="0" xfId="0" applyFont="1" applyFill="1" applyBorder="1" applyAlignment="1" applyProtection="1">
      <alignment horizontal="center" vertical="center"/>
      <protection/>
    </xf>
    <xf numFmtId="0" fontId="0" fillId="17" borderId="0" xfId="0" applyFill="1" applyBorder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 horizontal="right"/>
      <protection/>
    </xf>
    <xf numFmtId="0" fontId="0" fillId="17" borderId="10" xfId="0" applyFill="1" applyBorder="1" applyAlignment="1" applyProtection="1">
      <alignment/>
      <protection/>
    </xf>
    <xf numFmtId="0" fontId="0" fillId="17" borderId="11" xfId="0" applyFill="1" applyBorder="1" applyAlignment="1" applyProtection="1">
      <alignment horizontal="right"/>
      <protection/>
    </xf>
    <xf numFmtId="0" fontId="0" fillId="17" borderId="11" xfId="0" applyFill="1" applyBorder="1" applyAlignment="1" applyProtection="1">
      <alignment/>
      <protection/>
    </xf>
    <xf numFmtId="0" fontId="0" fillId="17" borderId="12" xfId="0" applyFill="1" applyBorder="1" applyAlignment="1" applyProtection="1">
      <alignment/>
      <protection/>
    </xf>
    <xf numFmtId="0" fontId="10" fillId="8" borderId="0" xfId="0" applyFont="1" applyFill="1" applyBorder="1" applyAlignment="1" applyProtection="1">
      <alignment horizontal="center"/>
      <protection locked="0"/>
    </xf>
    <xf numFmtId="164" fontId="0" fillId="17" borderId="0" xfId="0" applyNumberFormat="1" applyFill="1" applyBorder="1" applyAlignment="1" applyProtection="1">
      <alignment horizontal="center"/>
      <protection/>
    </xf>
    <xf numFmtId="0" fontId="12" fillId="17" borderId="5" xfId="0" applyFont="1" applyFill="1" applyBorder="1" applyAlignment="1" applyProtection="1">
      <alignment/>
      <protection/>
    </xf>
    <xf numFmtId="0" fontId="22" fillId="17" borderId="0" xfId="0" applyFont="1" applyFill="1" applyAlignment="1" applyProtection="1">
      <alignment/>
      <protection/>
    </xf>
    <xf numFmtId="0" fontId="0" fillId="17" borderId="0" xfId="0" applyFont="1" applyFill="1" applyAlignment="1" applyProtection="1">
      <alignment/>
      <protection/>
    </xf>
    <xf numFmtId="0" fontId="13" fillId="17" borderId="0" xfId="0" applyFont="1" applyFill="1" applyBorder="1" applyAlignment="1" applyProtection="1">
      <alignment horizontal="center"/>
      <protection/>
    </xf>
    <xf numFmtId="0" fontId="1" fillId="17" borderId="0" xfId="0" applyFont="1" applyFill="1" applyBorder="1" applyAlignment="1" applyProtection="1">
      <alignment horizontal="center"/>
      <protection/>
    </xf>
    <xf numFmtId="0" fontId="16" fillId="17" borderId="0" xfId="0" applyFont="1" applyFill="1" applyBorder="1" applyAlignment="1" applyProtection="1">
      <alignment horizontal="center"/>
      <protection/>
    </xf>
    <xf numFmtId="0" fontId="18" fillId="17" borderId="9" xfId="0" applyFont="1" applyFill="1" applyBorder="1" applyAlignment="1" applyProtection="1">
      <alignment horizontal="center"/>
      <protection/>
    </xf>
    <xf numFmtId="0" fontId="0" fillId="17" borderId="9" xfId="0" applyFill="1" applyBorder="1" applyAlignment="1" applyProtection="1">
      <alignment horizontal="center"/>
      <protection/>
    </xf>
    <xf numFmtId="2" fontId="1" fillId="17" borderId="0" xfId="0" applyNumberFormat="1" applyFont="1" applyFill="1" applyBorder="1" applyAlignment="1" applyProtection="1">
      <alignment horizontal="center"/>
      <protection/>
    </xf>
    <xf numFmtId="1" fontId="1" fillId="17" borderId="0" xfId="0" applyNumberFormat="1" applyFont="1" applyFill="1" applyBorder="1" applyAlignment="1" applyProtection="1">
      <alignment horizontal="center"/>
      <protection/>
    </xf>
    <xf numFmtId="164" fontId="1" fillId="17" borderId="0" xfId="0" applyNumberFormat="1" applyFont="1" applyFill="1" applyBorder="1" applyAlignment="1" applyProtection="1">
      <alignment horizontal="center"/>
      <protection/>
    </xf>
    <xf numFmtId="164" fontId="1" fillId="17" borderId="9" xfId="0" applyNumberFormat="1" applyFont="1" applyFill="1" applyBorder="1" applyAlignment="1" applyProtection="1">
      <alignment horizontal="center"/>
      <protection/>
    </xf>
    <xf numFmtId="0" fontId="1" fillId="17" borderId="8" xfId="0" applyFont="1" applyFill="1" applyBorder="1" applyAlignment="1" applyProtection="1">
      <alignment horizontal="right"/>
      <protection/>
    </xf>
    <xf numFmtId="0" fontId="8" fillId="17" borderId="0" xfId="0" applyFont="1" applyFill="1" applyBorder="1" applyAlignment="1" applyProtection="1">
      <alignment horizontal="center"/>
      <protection/>
    </xf>
    <xf numFmtId="0" fontId="1" fillId="17" borderId="0" xfId="0" applyFont="1" applyFill="1" applyBorder="1" applyAlignment="1" applyProtection="1">
      <alignment horizontal="right"/>
      <protection/>
    </xf>
    <xf numFmtId="0" fontId="0" fillId="17" borderId="8" xfId="0" applyFill="1" applyBorder="1" applyAlignment="1" applyProtection="1">
      <alignment horizontal="right"/>
      <protection/>
    </xf>
    <xf numFmtId="0" fontId="0" fillId="17" borderId="0" xfId="0" applyFill="1" applyBorder="1" applyAlignment="1" applyProtection="1">
      <alignment horizontal="right"/>
      <protection/>
    </xf>
    <xf numFmtId="0" fontId="0" fillId="17" borderId="10" xfId="0" applyFill="1" applyBorder="1" applyAlignment="1" applyProtection="1">
      <alignment horizontal="right"/>
      <protection/>
    </xf>
    <xf numFmtId="0" fontId="0" fillId="17" borderId="11" xfId="0" applyFill="1" applyBorder="1" applyAlignment="1" applyProtection="1">
      <alignment horizontal="center"/>
      <protection locked="0"/>
    </xf>
    <xf numFmtId="0" fontId="6" fillId="17" borderId="11" xfId="0" applyFont="1" applyFill="1" applyBorder="1" applyAlignment="1" applyProtection="1">
      <alignment horizontal="right"/>
      <protection/>
    </xf>
    <xf numFmtId="0" fontId="1" fillId="17" borderId="11" xfId="0" applyFont="1" applyFill="1" applyBorder="1" applyAlignment="1" applyProtection="1">
      <alignment horizontal="right"/>
      <protection/>
    </xf>
    <xf numFmtId="0" fontId="13" fillId="17" borderId="8" xfId="0" applyFont="1" applyFill="1" applyBorder="1" applyAlignment="1" applyProtection="1">
      <alignment horizontal="center"/>
      <protection/>
    </xf>
    <xf numFmtId="164" fontId="0" fillId="17" borderId="0" xfId="0" applyNumberFormat="1" applyFill="1" applyAlignment="1" applyProtection="1">
      <alignment/>
      <protection/>
    </xf>
    <xf numFmtId="0" fontId="10" fillId="8" borderId="0" xfId="0" applyFont="1" applyFill="1" applyBorder="1" applyAlignment="1" applyProtection="1">
      <alignment horizontal="right"/>
      <protection locked="0"/>
    </xf>
    <xf numFmtId="164" fontId="30" fillId="17" borderId="0" xfId="0" applyNumberFormat="1" applyFont="1" applyFill="1" applyBorder="1" applyAlignment="1" applyProtection="1">
      <alignment horizontal="center"/>
      <protection locked="0"/>
    </xf>
    <xf numFmtId="0" fontId="30" fillId="17" borderId="11" xfId="0" applyFont="1" applyFill="1" applyBorder="1" applyAlignment="1" applyProtection="1">
      <alignment horizontal="center"/>
      <protection locked="0"/>
    </xf>
    <xf numFmtId="0" fontId="30" fillId="17" borderId="9" xfId="0" applyFont="1" applyFill="1" applyBorder="1" applyAlignment="1" applyProtection="1">
      <alignment horizontal="center"/>
      <protection locked="0"/>
    </xf>
    <xf numFmtId="0" fontId="30" fillId="17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4" fillId="17" borderId="8" xfId="0" applyFont="1" applyFill="1" applyBorder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31" fillId="17" borderId="0" xfId="0" applyFont="1" applyFill="1" applyBorder="1" applyAlignment="1" applyProtection="1">
      <alignment horizontal="center"/>
      <protection/>
    </xf>
    <xf numFmtId="0" fontId="31" fillId="17" borderId="0" xfId="0" applyFont="1" applyFill="1" applyBorder="1" applyAlignment="1" applyProtection="1">
      <alignment horizontal="center"/>
      <protection locked="0"/>
    </xf>
    <xf numFmtId="164" fontId="31" fillId="17" borderId="0" xfId="0" applyNumberFormat="1" applyFont="1" applyFill="1" applyAlignment="1" applyProtection="1">
      <alignment horizontal="center"/>
      <protection/>
    </xf>
    <xf numFmtId="0" fontId="31" fillId="17" borderId="9" xfId="0" applyFont="1" applyFill="1" applyBorder="1" applyAlignment="1" applyProtection="1">
      <alignment horizontal="center"/>
      <protection locked="0"/>
    </xf>
    <xf numFmtId="2" fontId="0" fillId="17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13" borderId="0" xfId="0" applyFont="1" applyFill="1" applyBorder="1" applyAlignment="1" applyProtection="1">
      <alignment horizontal="left" vertical="center"/>
      <protection/>
    </xf>
    <xf numFmtId="0" fontId="0" fillId="8" borderId="0" xfId="0" applyFill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17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ny_k. zębat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16</xdr:row>
      <xdr:rowOff>9525</xdr:rowOff>
    </xdr:from>
    <xdr:to>
      <xdr:col>11</xdr:col>
      <xdr:colOff>542925</xdr:colOff>
      <xdr:row>19</xdr:row>
      <xdr:rowOff>66675</xdr:rowOff>
    </xdr:to>
    <xdr:pic>
      <xdr:nvPicPr>
        <xdr:cNvPr id="1" name="Rysun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400425"/>
          <a:ext cx="21812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</xdr:colOff>
      <xdr:row>9</xdr:row>
      <xdr:rowOff>123825</xdr:rowOff>
    </xdr:from>
    <xdr:to>
      <xdr:col>8</xdr:col>
      <xdr:colOff>200025</xdr:colOff>
      <xdr:row>12</xdr:row>
      <xdr:rowOff>114300</xdr:rowOff>
    </xdr:to>
    <xdr:pic>
      <xdr:nvPicPr>
        <xdr:cNvPr id="2" name="Rysun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047875"/>
          <a:ext cx="2181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U278"/>
  <sheetViews>
    <sheetView showGridLines="0" showRowColHeaders="0" tabSelected="1" showOutlineSymbols="0" workbookViewId="0" topLeftCell="A1">
      <selection activeCell="A1" sqref="A1"/>
    </sheetView>
  </sheetViews>
  <sheetFormatPr defaultColWidth="9.00390625" defaultRowHeight="12.75"/>
  <cols>
    <col min="1" max="1" width="1.25" style="2" customWidth="1"/>
    <col min="2" max="2" width="6.75390625" style="2" customWidth="1"/>
    <col min="3" max="3" width="7.00390625" style="2" customWidth="1"/>
    <col min="4" max="4" width="8.875" style="2" customWidth="1"/>
    <col min="5" max="5" width="9.25390625" style="2" customWidth="1"/>
    <col min="6" max="6" width="9.375" style="2" customWidth="1"/>
    <col min="7" max="7" width="7.625" style="2" customWidth="1"/>
    <col min="8" max="8" width="9.375" style="2" customWidth="1"/>
    <col min="9" max="9" width="7.75390625" style="2" customWidth="1"/>
    <col min="10" max="10" width="17.75390625" style="2" customWidth="1"/>
    <col min="11" max="11" width="8.00390625" style="2" customWidth="1"/>
    <col min="12" max="12" width="8.375" style="2" customWidth="1"/>
    <col min="13" max="13" width="5.125" style="2" customWidth="1"/>
    <col min="14" max="14" width="22.25390625" style="2" customWidth="1"/>
    <col min="15" max="15" width="7.125" style="2" customWidth="1"/>
    <col min="16" max="16" width="7.25390625" style="2" customWidth="1"/>
    <col min="17" max="17" width="8.875" style="2" customWidth="1"/>
    <col min="18" max="18" width="7.125" style="2" customWidth="1"/>
    <col min="19" max="19" width="12.75390625" style="2" customWidth="1"/>
    <col min="20" max="20" width="7.625" style="2" customWidth="1"/>
    <col min="21" max="21" width="7.125" style="2" customWidth="1"/>
    <col min="22" max="22" width="7.625" style="2" customWidth="1"/>
    <col min="23" max="24" width="6.75390625" style="2" customWidth="1"/>
    <col min="25" max="25" width="10.00390625" style="2" customWidth="1"/>
    <col min="26" max="26" width="7.375" style="2" customWidth="1"/>
    <col min="27" max="27" width="6.875" style="2" customWidth="1"/>
    <col min="28" max="28" width="4.375" style="2" customWidth="1"/>
    <col min="29" max="29" width="10.875" style="2" customWidth="1"/>
    <col min="30" max="38" width="3.75390625" style="2" customWidth="1"/>
    <col min="39" max="16384" width="9.125" style="2" customWidth="1"/>
  </cols>
  <sheetData>
    <row r="1" spans="1:45" ht="18.75" thickBot="1">
      <c r="A1" s="207"/>
      <c r="B1" s="207"/>
      <c r="C1" s="207"/>
      <c r="D1" s="207"/>
      <c r="E1" s="207"/>
      <c r="F1" s="207"/>
      <c r="G1" s="207"/>
      <c r="H1" s="207"/>
      <c r="I1" s="207"/>
      <c r="J1" s="3" t="s">
        <v>0</v>
      </c>
      <c r="K1" s="4"/>
      <c r="L1" s="4"/>
      <c r="M1" s="4"/>
      <c r="N1" s="4"/>
      <c r="O1" s="4"/>
      <c r="P1" s="208"/>
      <c r="V1" s="5" t="s">
        <v>5</v>
      </c>
      <c r="AR1" s="2" t="s">
        <v>219</v>
      </c>
      <c r="AS1" s="2">
        <v>0.25</v>
      </c>
    </row>
    <row r="2" spans="1:45" ht="18" customHeight="1" thickBot="1">
      <c r="A2" s="208"/>
      <c r="B2" s="209"/>
      <c r="C2" s="210" t="s">
        <v>34</v>
      </c>
      <c r="D2" s="211"/>
      <c r="E2" s="211"/>
      <c r="F2" s="211"/>
      <c r="G2" s="211"/>
      <c r="H2" s="211"/>
      <c r="I2" s="212"/>
      <c r="J2" s="208"/>
      <c r="K2" s="208"/>
      <c r="L2" s="158" t="s">
        <v>1</v>
      </c>
      <c r="M2" s="208"/>
      <c r="N2" s="208"/>
      <c r="O2" s="208"/>
      <c r="P2" s="208"/>
      <c r="V2" s="16" t="s">
        <v>161</v>
      </c>
      <c r="W2" s="17">
        <f>V12*V13</f>
        <v>168</v>
      </c>
      <c r="X2" s="2" t="s">
        <v>7</v>
      </c>
      <c r="Z2" s="16" t="s">
        <v>8</v>
      </c>
      <c r="AA2" s="18">
        <f>V14/V13</f>
        <v>2.619047619047619</v>
      </c>
      <c r="AB2" s="2" t="s">
        <v>7</v>
      </c>
      <c r="AR2" s="2">
        <v>0.25</v>
      </c>
      <c r="AS2" s="2">
        <v>0.5</v>
      </c>
    </row>
    <row r="3" spans="1:45" ht="17.25" customHeight="1" thickBot="1">
      <c r="A3" s="208"/>
      <c r="B3" s="213"/>
      <c r="C3" s="214" t="s">
        <v>202</v>
      </c>
      <c r="D3" s="214"/>
      <c r="E3" s="214"/>
      <c r="F3" s="214"/>
      <c r="G3" s="214"/>
      <c r="H3" s="214"/>
      <c r="I3" s="215"/>
      <c r="J3" s="208"/>
      <c r="K3" s="158" t="s">
        <v>4</v>
      </c>
      <c r="L3" s="208"/>
      <c r="M3" s="208"/>
      <c r="N3" s="208"/>
      <c r="O3" s="208"/>
      <c r="P3" s="208"/>
      <c r="V3" s="16" t="s">
        <v>163</v>
      </c>
      <c r="W3" s="17">
        <f>V12*(V13+2*V15)</f>
        <v>184</v>
      </c>
      <c r="X3" s="2" t="s">
        <v>7</v>
      </c>
      <c r="Z3" s="16" t="s">
        <v>9</v>
      </c>
      <c r="AA3" s="17">
        <f>0.5*V12*(V13+V14)</f>
        <v>304</v>
      </c>
      <c r="AB3" s="2" t="s">
        <v>7</v>
      </c>
      <c r="AD3" s="10" t="s">
        <v>6</v>
      </c>
      <c r="AE3" s="11"/>
      <c r="AF3" s="11"/>
      <c r="AG3" s="11"/>
      <c r="AH3" s="11"/>
      <c r="AI3" s="11"/>
      <c r="AJ3" s="11"/>
      <c r="AK3" s="11"/>
      <c r="AL3" s="12"/>
      <c r="AR3" s="2">
        <v>0.5</v>
      </c>
      <c r="AS3" s="2">
        <v>1</v>
      </c>
    </row>
    <row r="4" spans="1:45" ht="21" customHeight="1" thickBot="1">
      <c r="A4" s="208"/>
      <c r="B4" s="213"/>
      <c r="C4" s="216" t="s">
        <v>39</v>
      </c>
      <c r="D4" s="218" t="s">
        <v>3</v>
      </c>
      <c r="E4" s="217" t="s">
        <v>2</v>
      </c>
      <c r="F4" s="216" t="s">
        <v>40</v>
      </c>
      <c r="G4" s="218" t="s">
        <v>180</v>
      </c>
      <c r="H4" s="219" t="s">
        <v>41</v>
      </c>
      <c r="I4" s="215"/>
      <c r="J4" s="208"/>
      <c r="K4" s="222" t="s">
        <v>160</v>
      </c>
      <c r="L4" s="17">
        <f>L12*L13</f>
        <v>84</v>
      </c>
      <c r="M4" s="208" t="s">
        <v>7</v>
      </c>
      <c r="N4" s="222" t="s">
        <v>8</v>
      </c>
      <c r="O4" s="18">
        <f>L14/L13</f>
        <v>3.5714285714285716</v>
      </c>
      <c r="P4" s="208" t="s">
        <v>7</v>
      </c>
      <c r="V4" s="16" t="s">
        <v>166</v>
      </c>
      <c r="W4" s="17">
        <f>V12*(V13-2*V15-0.5)</f>
        <v>148</v>
      </c>
      <c r="X4" s="2" t="s">
        <v>7</v>
      </c>
      <c r="Z4" s="16" t="s">
        <v>167</v>
      </c>
      <c r="AA4" s="17">
        <f>0.04*V12</f>
        <v>0.32</v>
      </c>
      <c r="AB4" s="2" t="s">
        <v>7</v>
      </c>
      <c r="AD4" s="19">
        <v>4</v>
      </c>
      <c r="AE4" s="20">
        <v>5</v>
      </c>
      <c r="AF4" s="20">
        <v>6</v>
      </c>
      <c r="AG4" s="20">
        <v>7</v>
      </c>
      <c r="AH4" s="20">
        <v>8</v>
      </c>
      <c r="AI4" s="20">
        <v>9</v>
      </c>
      <c r="AJ4" s="20">
        <v>10</v>
      </c>
      <c r="AK4" s="20">
        <v>11</v>
      </c>
      <c r="AL4" s="21">
        <v>12</v>
      </c>
      <c r="AR4" s="2">
        <v>1</v>
      </c>
      <c r="AS4" s="2">
        <v>1.25</v>
      </c>
    </row>
    <row r="5" spans="1:45" ht="15.75" customHeight="1" thickBot="1">
      <c r="A5" s="208"/>
      <c r="B5" s="213"/>
      <c r="C5" s="220"/>
      <c r="D5" s="220"/>
      <c r="E5" s="220"/>
      <c r="F5" s="220" t="s">
        <v>44</v>
      </c>
      <c r="G5" s="220" t="s">
        <v>45</v>
      </c>
      <c r="H5" s="220" t="s">
        <v>46</v>
      </c>
      <c r="I5" s="215"/>
      <c r="J5" s="208"/>
      <c r="K5" s="222" t="s">
        <v>162</v>
      </c>
      <c r="L5" s="17">
        <f>L12*(L13+2*L15)</f>
        <v>92</v>
      </c>
      <c r="M5" s="208" t="s">
        <v>7</v>
      </c>
      <c r="N5" s="222" t="s">
        <v>9</v>
      </c>
      <c r="O5" s="17">
        <f>0.5*L12*(L13+L14)</f>
        <v>192</v>
      </c>
      <c r="P5" s="208" t="s">
        <v>7</v>
      </c>
      <c r="V5" s="5" t="s">
        <v>13</v>
      </c>
      <c r="Z5" s="16" t="s">
        <v>168</v>
      </c>
      <c r="AA5" s="17">
        <f>0.25*V12</f>
        <v>2</v>
      </c>
      <c r="AB5" s="2" t="s">
        <v>7</v>
      </c>
      <c r="AD5" s="13"/>
      <c r="AE5" s="15"/>
      <c r="AF5" s="15"/>
      <c r="AG5" s="15"/>
      <c r="AH5" s="15"/>
      <c r="AI5" s="15"/>
      <c r="AJ5" s="22" t="s">
        <v>10</v>
      </c>
      <c r="AK5" s="23"/>
      <c r="AL5" s="24"/>
      <c r="AR5" s="2">
        <v>1.25</v>
      </c>
      <c r="AS5" s="2">
        <v>1.5</v>
      </c>
    </row>
    <row r="6" spans="1:45" ht="16.5" customHeight="1" thickBot="1">
      <c r="A6" s="208"/>
      <c r="B6" s="213"/>
      <c r="C6" s="227">
        <v>21</v>
      </c>
      <c r="D6" s="260">
        <f>VLOOKUP(C6,AN26:AS45,6)</f>
        <v>3.28</v>
      </c>
      <c r="E6" s="227">
        <v>10</v>
      </c>
      <c r="F6" s="228">
        <f>G9*D11*D13/D12</f>
        <v>558.675</v>
      </c>
      <c r="G6" s="261">
        <f>VLOOKUP(R36,T52:X66,5)</f>
        <v>400</v>
      </c>
      <c r="H6" s="264">
        <f>(2*F6*D6/E6/C6/G6)^(1/3)*10</f>
        <v>3.5204209514771927</v>
      </c>
      <c r="I6" s="215"/>
      <c r="J6" s="208"/>
      <c r="K6" s="222" t="s">
        <v>164</v>
      </c>
      <c r="L6" s="17">
        <f>L12*(L13-2*L15-0.5)</f>
        <v>74</v>
      </c>
      <c r="M6" s="208" t="s">
        <v>7</v>
      </c>
      <c r="N6" s="222" t="s">
        <v>165</v>
      </c>
      <c r="O6" s="17">
        <f>0.04*L12</f>
        <v>0.16</v>
      </c>
      <c r="P6" s="208" t="s">
        <v>7</v>
      </c>
      <c r="V6" s="16" t="s">
        <v>170</v>
      </c>
      <c r="W6" s="17">
        <f>V12*V14</f>
        <v>440</v>
      </c>
      <c r="X6" s="2" t="s">
        <v>7</v>
      </c>
      <c r="AD6" s="13"/>
      <c r="AE6" s="15"/>
      <c r="AF6" s="15"/>
      <c r="AG6" s="15"/>
      <c r="AH6" s="26" t="s">
        <v>11</v>
      </c>
      <c r="AI6" s="27"/>
      <c r="AJ6" s="28"/>
      <c r="AK6" s="15"/>
      <c r="AL6" s="14"/>
      <c r="AR6" s="2">
        <v>1.5</v>
      </c>
      <c r="AS6" s="2">
        <v>2</v>
      </c>
    </row>
    <row r="7" spans="1:45" ht="14.25" customHeight="1">
      <c r="A7" s="208"/>
      <c r="B7" s="258" t="str">
        <f>IF(C6&lt;13,"czy nie za mała ilość zębów?"," ")</f>
        <v> </v>
      </c>
      <c r="C7" s="208"/>
      <c r="D7" s="208"/>
      <c r="E7" s="208"/>
      <c r="F7" s="208"/>
      <c r="G7" s="208"/>
      <c r="H7" s="262">
        <f>VLOOKUP(H6,$AR$2:$AS$21,2)</f>
        <v>4</v>
      </c>
      <c r="I7" s="215"/>
      <c r="J7" s="208"/>
      <c r="K7" s="158" t="s">
        <v>12</v>
      </c>
      <c r="L7" s="251"/>
      <c r="M7" s="208"/>
      <c r="N7" s="222" t="s">
        <v>168</v>
      </c>
      <c r="O7" s="17">
        <f>0.25*L12</f>
        <v>1</v>
      </c>
      <c r="P7" s="208" t="s">
        <v>7</v>
      </c>
      <c r="V7" s="16" t="s">
        <v>172</v>
      </c>
      <c r="W7" s="17">
        <f>V12*(V14+2*V15)</f>
        <v>456</v>
      </c>
      <c r="X7" s="2" t="s">
        <v>7</v>
      </c>
      <c r="AD7" s="13"/>
      <c r="AE7" s="29"/>
      <c r="AF7" s="30"/>
      <c r="AG7" s="30"/>
      <c r="AH7" s="31"/>
      <c r="AI7" s="15"/>
      <c r="AJ7" s="15"/>
      <c r="AK7" s="15"/>
      <c r="AL7" s="14"/>
      <c r="AR7" s="2">
        <v>2</v>
      </c>
      <c r="AS7" s="2">
        <v>2.5</v>
      </c>
    </row>
    <row r="8" spans="1:45" ht="12.75" customHeight="1">
      <c r="A8" s="208"/>
      <c r="B8" s="213"/>
      <c r="C8" s="270" t="s">
        <v>218</v>
      </c>
      <c r="D8" s="270"/>
      <c r="E8" s="270"/>
      <c r="F8" s="208"/>
      <c r="G8" s="208"/>
      <c r="H8" s="208"/>
      <c r="I8" s="215"/>
      <c r="J8" s="208"/>
      <c r="K8" s="222" t="s">
        <v>169</v>
      </c>
      <c r="L8" s="17">
        <f>L12*L14</f>
        <v>300</v>
      </c>
      <c r="M8" s="208" t="s">
        <v>7</v>
      </c>
      <c r="N8" s="208"/>
      <c r="O8" s="208"/>
      <c r="P8" s="208"/>
      <c r="V8" s="16" t="s">
        <v>174</v>
      </c>
      <c r="W8" s="17">
        <f>V12*(V14-2*V15-0.5)</f>
        <v>420</v>
      </c>
      <c r="X8" s="2" t="s">
        <v>7</v>
      </c>
      <c r="AD8" s="13"/>
      <c r="AE8" s="32" t="s">
        <v>14</v>
      </c>
      <c r="AF8" s="33"/>
      <c r="AG8" s="33"/>
      <c r="AH8" s="34"/>
      <c r="AI8" s="15"/>
      <c r="AJ8" s="15"/>
      <c r="AK8" s="15"/>
      <c r="AL8" s="14"/>
      <c r="AR8" s="2">
        <v>2.5</v>
      </c>
      <c r="AS8" s="2">
        <v>3</v>
      </c>
    </row>
    <row r="9" spans="1:45" ht="17.25" customHeight="1" thickBot="1">
      <c r="A9" s="208"/>
      <c r="B9" s="213"/>
      <c r="C9" s="222" t="s">
        <v>207</v>
      </c>
      <c r="D9" s="252">
        <v>15</v>
      </c>
      <c r="E9" s="208" t="s">
        <v>53</v>
      </c>
      <c r="F9" s="222" t="s">
        <v>208</v>
      </c>
      <c r="G9" s="220">
        <f>9550*D9/D10</f>
        <v>286.5</v>
      </c>
      <c r="H9" s="208" t="s">
        <v>49</v>
      </c>
      <c r="I9" s="215"/>
      <c r="J9" s="208"/>
      <c r="K9" s="222" t="s">
        <v>171</v>
      </c>
      <c r="L9" s="17">
        <f>L12*(L14+2*L15)</f>
        <v>308</v>
      </c>
      <c r="M9" s="208" t="s">
        <v>7</v>
      </c>
      <c r="N9" s="208"/>
      <c r="O9" s="208"/>
      <c r="P9" s="208"/>
      <c r="Z9" s="5" t="s">
        <v>16</v>
      </c>
      <c r="AA9" s="42"/>
      <c r="AD9" s="13"/>
      <c r="AE9" s="35"/>
      <c r="AF9" s="36"/>
      <c r="AG9" s="36"/>
      <c r="AH9" s="37"/>
      <c r="AI9" s="38" t="s">
        <v>15</v>
      </c>
      <c r="AJ9" s="15"/>
      <c r="AK9" s="15"/>
      <c r="AL9" s="14"/>
      <c r="AR9" s="2">
        <v>3</v>
      </c>
      <c r="AS9" s="2">
        <v>4</v>
      </c>
    </row>
    <row r="10" spans="1:45" ht="16.5" customHeight="1" thickBot="1">
      <c r="A10" s="208"/>
      <c r="B10" s="213"/>
      <c r="C10" s="222" t="s">
        <v>203</v>
      </c>
      <c r="D10" s="252">
        <v>500</v>
      </c>
      <c r="E10" s="208" t="s">
        <v>55</v>
      </c>
      <c r="F10" s="208"/>
      <c r="G10" s="220"/>
      <c r="H10" s="208"/>
      <c r="I10" s="215"/>
      <c r="J10" s="208"/>
      <c r="K10" s="222" t="s">
        <v>173</v>
      </c>
      <c r="L10" s="17">
        <f>L12*(L14-2*L15-0.5)</f>
        <v>290</v>
      </c>
      <c r="M10" s="208" t="s">
        <v>7</v>
      </c>
      <c r="N10" s="158" t="s">
        <v>16</v>
      </c>
      <c r="O10" s="208"/>
      <c r="P10" s="208"/>
      <c r="Z10" s="16" t="s">
        <v>176</v>
      </c>
      <c r="AA10" s="17">
        <f>(2*V15+0.25)*V12</f>
        <v>18</v>
      </c>
      <c r="AB10" s="2" t="s">
        <v>7</v>
      </c>
      <c r="AD10" s="39"/>
      <c r="AE10" s="40"/>
      <c r="AF10" s="15"/>
      <c r="AG10" s="15"/>
      <c r="AH10" s="15"/>
      <c r="AI10" s="41" t="s">
        <v>175</v>
      </c>
      <c r="AJ10" s="15"/>
      <c r="AK10" s="15"/>
      <c r="AL10" s="14"/>
      <c r="AR10" s="2">
        <v>4</v>
      </c>
      <c r="AS10" s="2">
        <v>5</v>
      </c>
    </row>
    <row r="11" spans="1:45" ht="15.75" customHeight="1" thickBot="1">
      <c r="A11" s="208"/>
      <c r="B11" s="213"/>
      <c r="C11" s="222" t="s">
        <v>206</v>
      </c>
      <c r="D11" s="267">
        <v>1.3</v>
      </c>
      <c r="E11" s="208"/>
      <c r="F11" s="208"/>
      <c r="G11" s="208"/>
      <c r="H11" s="208"/>
      <c r="I11" s="215"/>
      <c r="J11" s="208"/>
      <c r="K11" s="208"/>
      <c r="L11" s="208"/>
      <c r="M11" s="208"/>
      <c r="N11" s="222" t="s">
        <v>176</v>
      </c>
      <c r="O11" s="17">
        <f>(2*L15+0.25)*L12</f>
        <v>9</v>
      </c>
      <c r="P11" s="208" t="s">
        <v>7</v>
      </c>
      <c r="T11" s="50" t="s">
        <v>19</v>
      </c>
      <c r="U11" s="51"/>
      <c r="V11" s="52"/>
      <c r="Z11" s="16" t="s">
        <v>177</v>
      </c>
      <c r="AA11" s="17">
        <f>(V15+0.25)*V12</f>
        <v>10</v>
      </c>
      <c r="AB11" s="2" t="s">
        <v>7</v>
      </c>
      <c r="AD11" s="43" t="s">
        <v>17</v>
      </c>
      <c r="AE11" s="44"/>
      <c r="AF11" s="45" t="s">
        <v>18</v>
      </c>
      <c r="AH11" s="15"/>
      <c r="AI11" s="15"/>
      <c r="AJ11" s="15"/>
      <c r="AK11" s="15"/>
      <c r="AL11" s="14"/>
      <c r="AR11" s="2">
        <v>5</v>
      </c>
      <c r="AS11" s="2">
        <v>6</v>
      </c>
    </row>
    <row r="12" spans="1:45" ht="19.5" customHeight="1" thickBot="1">
      <c r="A12" s="208"/>
      <c r="B12" s="213"/>
      <c r="C12" s="222" t="s">
        <v>205</v>
      </c>
      <c r="D12" s="267">
        <v>1</v>
      </c>
      <c r="E12" s="208"/>
      <c r="F12" s="222"/>
      <c r="G12" s="208"/>
      <c r="H12" s="208"/>
      <c r="I12" s="215"/>
      <c r="J12" s="208"/>
      <c r="K12" s="222" t="s">
        <v>21</v>
      </c>
      <c r="L12" s="55">
        <f>F21</f>
        <v>4</v>
      </c>
      <c r="M12" s="208" t="s">
        <v>7</v>
      </c>
      <c r="N12" s="222" t="s">
        <v>177</v>
      </c>
      <c r="O12" s="17">
        <f>(L15+0.25)*L12</f>
        <v>5</v>
      </c>
      <c r="P12" s="208" t="s">
        <v>7</v>
      </c>
      <c r="U12" s="16" t="s">
        <v>21</v>
      </c>
      <c r="V12" s="55">
        <f>X22</f>
        <v>8</v>
      </c>
      <c r="W12" s="2" t="s">
        <v>7</v>
      </c>
      <c r="Z12" s="16" t="s">
        <v>178</v>
      </c>
      <c r="AA12" s="17">
        <f>V15*V12</f>
        <v>8</v>
      </c>
      <c r="AB12" s="2" t="s">
        <v>7</v>
      </c>
      <c r="AD12" s="46"/>
      <c r="AE12" s="47"/>
      <c r="AF12" s="48"/>
      <c r="AG12" s="48"/>
      <c r="AH12" s="48"/>
      <c r="AI12" s="48"/>
      <c r="AJ12" s="48"/>
      <c r="AK12" s="48"/>
      <c r="AL12" s="49"/>
      <c r="AR12" s="2">
        <v>6</v>
      </c>
      <c r="AS12" s="2">
        <v>8</v>
      </c>
    </row>
    <row r="13" spans="1:45" ht="14.25" customHeight="1" thickBot="1">
      <c r="A13" s="208"/>
      <c r="B13" s="223"/>
      <c r="C13" s="224" t="s">
        <v>204</v>
      </c>
      <c r="D13" s="268">
        <v>1.5</v>
      </c>
      <c r="E13" s="225"/>
      <c r="F13" s="225"/>
      <c r="G13" s="225"/>
      <c r="H13" s="225"/>
      <c r="I13" s="226"/>
      <c r="J13" s="208"/>
      <c r="K13" s="222" t="s">
        <v>23</v>
      </c>
      <c r="L13" s="55">
        <f>I23</f>
        <v>21</v>
      </c>
      <c r="M13" s="208" t="s">
        <v>24</v>
      </c>
      <c r="N13" s="222" t="s">
        <v>178</v>
      </c>
      <c r="O13" s="17">
        <f>L15*L12</f>
        <v>4</v>
      </c>
      <c r="P13" s="208" t="s">
        <v>7</v>
      </c>
      <c r="U13" s="16" t="s">
        <v>25</v>
      </c>
      <c r="V13" s="55">
        <f>AA24</f>
        <v>21</v>
      </c>
      <c r="W13" s="2" t="s">
        <v>24</v>
      </c>
      <c r="Z13" s="16" t="s">
        <v>179</v>
      </c>
      <c r="AA13" s="17">
        <f>0.5*PI()*V12</f>
        <v>12.566370614359172</v>
      </c>
      <c r="AB13" s="2" t="s">
        <v>7</v>
      </c>
      <c r="AD13" s="53"/>
      <c r="AE13" s="2" t="s">
        <v>20</v>
      </c>
      <c r="AR13" s="2">
        <v>8</v>
      </c>
      <c r="AS13" s="2">
        <v>10</v>
      </c>
    </row>
    <row r="14" spans="1:45" ht="13.5" thickBot="1">
      <c r="A14" s="208"/>
      <c r="B14" s="208"/>
      <c r="C14" s="208"/>
      <c r="D14" s="208"/>
      <c r="E14" s="208"/>
      <c r="F14" s="208"/>
      <c r="G14" s="222"/>
      <c r="H14" s="208"/>
      <c r="I14" s="208"/>
      <c r="J14" s="208"/>
      <c r="K14" s="222" t="s">
        <v>27</v>
      </c>
      <c r="L14" s="55">
        <f>I24</f>
        <v>75</v>
      </c>
      <c r="M14" s="208" t="s">
        <v>24</v>
      </c>
      <c r="N14" s="222" t="s">
        <v>179</v>
      </c>
      <c r="O14" s="17">
        <f>0.5*PI()*L12</f>
        <v>6.283185307179586</v>
      </c>
      <c r="P14" s="208" t="s">
        <v>7</v>
      </c>
      <c r="U14" s="16" t="s">
        <v>29</v>
      </c>
      <c r="V14" s="55">
        <f>AA25</f>
        <v>55</v>
      </c>
      <c r="W14" s="2" t="s">
        <v>24</v>
      </c>
      <c r="Z14" s="16" t="s">
        <v>28</v>
      </c>
      <c r="AA14" s="17"/>
      <c r="AB14" s="2" t="s">
        <v>7</v>
      </c>
      <c r="AE14" s="56" t="s">
        <v>22</v>
      </c>
      <c r="AF14" s="56"/>
      <c r="AG14" s="56"/>
      <c r="AM14" s="57"/>
      <c r="AR14" s="2">
        <v>10</v>
      </c>
      <c r="AS14" s="2">
        <v>12</v>
      </c>
    </row>
    <row r="15" spans="1:45" ht="18.75" customHeight="1" thickBot="1">
      <c r="A15" s="208"/>
      <c r="B15" s="229"/>
      <c r="C15" s="210" t="s">
        <v>209</v>
      </c>
      <c r="D15" s="211"/>
      <c r="E15" s="211"/>
      <c r="F15" s="211"/>
      <c r="G15" s="211"/>
      <c r="H15" s="211"/>
      <c r="I15" s="212"/>
      <c r="J15" s="208"/>
      <c r="K15" s="222" t="s">
        <v>210</v>
      </c>
      <c r="L15" s="259">
        <v>1</v>
      </c>
      <c r="M15" s="208"/>
      <c r="N15" s="222" t="s">
        <v>28</v>
      </c>
      <c r="O15" s="17"/>
      <c r="P15" s="208" t="s">
        <v>7</v>
      </c>
      <c r="U15" s="16" t="s">
        <v>31</v>
      </c>
      <c r="V15" s="60">
        <v>1</v>
      </c>
      <c r="AD15" s="58" t="s">
        <v>26</v>
      </c>
      <c r="AE15" s="58"/>
      <c r="AF15" s="58"/>
      <c r="AG15" s="58"/>
      <c r="AH15" s="58"/>
      <c r="AI15" s="58"/>
      <c r="AJ15" s="58"/>
      <c r="AR15" s="2">
        <v>12</v>
      </c>
      <c r="AS15" s="2">
        <v>16</v>
      </c>
    </row>
    <row r="16" spans="1:45" ht="17.25" customHeight="1">
      <c r="A16" s="208"/>
      <c r="B16" s="213"/>
      <c r="C16" s="214"/>
      <c r="D16" s="214" t="s">
        <v>37</v>
      </c>
      <c r="E16" s="214"/>
      <c r="F16" s="214"/>
      <c r="G16" s="214"/>
      <c r="H16" s="214"/>
      <c r="I16" s="215"/>
      <c r="J16" s="208"/>
      <c r="K16" s="208"/>
      <c r="L16" s="208"/>
      <c r="M16" s="208"/>
      <c r="N16" s="208"/>
      <c r="O16" s="208"/>
      <c r="P16" s="208"/>
      <c r="T16" s="63" t="s">
        <v>35</v>
      </c>
      <c r="U16" s="11"/>
      <c r="V16" s="62"/>
      <c r="W16" s="62"/>
      <c r="X16" s="62"/>
      <c r="Y16" s="62"/>
      <c r="Z16" s="62"/>
      <c r="AA16" s="12"/>
      <c r="AJ16" s="59" t="s">
        <v>30</v>
      </c>
      <c r="AK16" s="59"/>
      <c r="AL16" s="59"/>
      <c r="AM16" s="59"/>
      <c r="AR16" s="2">
        <v>16</v>
      </c>
      <c r="AS16" s="2">
        <v>20</v>
      </c>
    </row>
    <row r="17" spans="1:45" ht="9.75" customHeight="1">
      <c r="A17" s="230"/>
      <c r="B17" s="213"/>
      <c r="C17" s="214"/>
      <c r="D17" s="214"/>
      <c r="E17" s="214"/>
      <c r="F17" s="214"/>
      <c r="G17" s="214"/>
      <c r="H17" s="214"/>
      <c r="I17" s="215"/>
      <c r="J17" s="208"/>
      <c r="K17" s="208"/>
      <c r="L17" s="208"/>
      <c r="M17" s="208"/>
      <c r="N17" s="208"/>
      <c r="O17" s="208"/>
      <c r="P17" s="208"/>
      <c r="T17" s="13"/>
      <c r="U17" s="15"/>
      <c r="V17" s="15" t="s">
        <v>37</v>
      </c>
      <c r="W17" s="15"/>
      <c r="X17" s="15"/>
      <c r="Y17" s="15"/>
      <c r="Z17" s="15"/>
      <c r="AA17" s="14"/>
      <c r="AE17" s="4" t="s">
        <v>32</v>
      </c>
      <c r="AF17" s="4"/>
      <c r="AG17" s="4"/>
      <c r="AH17" s="4"/>
      <c r="AI17" s="4"/>
      <c r="AR17" s="2">
        <v>20</v>
      </c>
      <c r="AS17" s="2">
        <v>25</v>
      </c>
    </row>
    <row r="18" spans="1:45" ht="18" customHeight="1">
      <c r="A18" s="231"/>
      <c r="B18" s="250" t="s">
        <v>182</v>
      </c>
      <c r="C18" s="232" t="s">
        <v>181</v>
      </c>
      <c r="D18" s="232" t="s">
        <v>42</v>
      </c>
      <c r="E18" s="232" t="s">
        <v>183</v>
      </c>
      <c r="F18" s="232" t="s">
        <v>184</v>
      </c>
      <c r="G18" s="233" t="s">
        <v>43</v>
      </c>
      <c r="H18" s="234" t="s">
        <v>185</v>
      </c>
      <c r="I18" s="235" t="s">
        <v>186</v>
      </c>
      <c r="J18" s="208"/>
      <c r="K18" s="208"/>
      <c r="L18" s="208"/>
      <c r="M18" s="208"/>
      <c r="N18" s="208"/>
      <c r="O18" s="208"/>
      <c r="P18" s="208"/>
      <c r="T18" s="13"/>
      <c r="U18" s="15"/>
      <c r="V18" s="15"/>
      <c r="W18" s="15"/>
      <c r="X18" s="15"/>
      <c r="Y18" s="15"/>
      <c r="Z18" s="15"/>
      <c r="AA18" s="14"/>
      <c r="AE18" s="61" t="s">
        <v>33</v>
      </c>
      <c r="AF18" s="61"/>
      <c r="AG18" s="61"/>
      <c r="AH18" s="61"/>
      <c r="AI18" s="61"/>
      <c r="AR18" s="2">
        <v>25</v>
      </c>
      <c r="AS18" s="2">
        <v>32</v>
      </c>
    </row>
    <row r="19" spans="1:45" ht="16.5" customHeight="1">
      <c r="A19" s="231"/>
      <c r="B19" s="213"/>
      <c r="C19" s="220" t="s">
        <v>45</v>
      </c>
      <c r="D19" s="220" t="s">
        <v>47</v>
      </c>
      <c r="E19" s="220" t="s">
        <v>48</v>
      </c>
      <c r="F19" s="220" t="s">
        <v>48</v>
      </c>
      <c r="G19" s="214">
        <v>1</v>
      </c>
      <c r="H19" s="220" t="s">
        <v>45</v>
      </c>
      <c r="I19" s="236" t="s">
        <v>45</v>
      </c>
      <c r="J19" s="208"/>
      <c r="K19" s="208"/>
      <c r="L19" s="208"/>
      <c r="M19" s="208"/>
      <c r="N19" s="208"/>
      <c r="O19" s="208"/>
      <c r="P19" s="208"/>
      <c r="T19" s="68" t="s">
        <v>181</v>
      </c>
      <c r="U19" s="67" t="s">
        <v>187</v>
      </c>
      <c r="V19" s="67" t="s">
        <v>42</v>
      </c>
      <c r="W19" s="67" t="s">
        <v>188</v>
      </c>
      <c r="X19" s="67" t="s">
        <v>189</v>
      </c>
      <c r="Y19" s="69" t="s">
        <v>43</v>
      </c>
      <c r="Z19" s="70" t="s">
        <v>185</v>
      </c>
      <c r="AA19" s="71" t="s">
        <v>186</v>
      </c>
      <c r="AF19" s="64" t="s">
        <v>36</v>
      </c>
      <c r="AG19" s="64"/>
      <c r="AH19" s="64"/>
      <c r="AI19" s="64"/>
      <c r="AJ19" s="64"/>
      <c r="AK19" s="65"/>
      <c r="AR19" s="2">
        <v>32</v>
      </c>
      <c r="AS19" s="2">
        <v>40</v>
      </c>
    </row>
    <row r="20" spans="1:45" ht="12.75">
      <c r="A20" s="231"/>
      <c r="B20" s="213">
        <f>I24/I23</f>
        <v>3.5714285714285716</v>
      </c>
      <c r="C20" s="238">
        <f>5*I22/I21</f>
        <v>909.090909090909</v>
      </c>
      <c r="D20" s="238">
        <f>2*C21/F20*1000</f>
        <v>13301.785714285714</v>
      </c>
      <c r="E20" s="239">
        <f>F21*F24</f>
        <v>40</v>
      </c>
      <c r="F20" s="239">
        <f>F21*I23</f>
        <v>84</v>
      </c>
      <c r="G20" s="221">
        <f>VLOOKUP(G19,Q51:R56,2)</f>
        <v>478.2</v>
      </c>
      <c r="H20" s="237">
        <f>G20*SQRT(D20/E20/F20*(1+1/B20))</f>
        <v>1076.4649448020846</v>
      </c>
      <c r="I20" s="240">
        <f>C20-H20</f>
        <v>-167.37403571117557</v>
      </c>
      <c r="J20" s="208"/>
      <c r="K20" s="208"/>
      <c r="L20" s="208"/>
      <c r="M20" s="208"/>
      <c r="N20" s="208"/>
      <c r="O20" s="208"/>
      <c r="P20" s="208"/>
      <c r="T20" s="72" t="s">
        <v>45</v>
      </c>
      <c r="U20" s="25"/>
      <c r="V20" s="25" t="s">
        <v>47</v>
      </c>
      <c r="W20" s="25" t="s">
        <v>48</v>
      </c>
      <c r="X20" s="25" t="s">
        <v>48</v>
      </c>
      <c r="Y20" s="15"/>
      <c r="Z20" s="25" t="s">
        <v>45</v>
      </c>
      <c r="AA20" s="73" t="s">
        <v>45</v>
      </c>
      <c r="AG20" s="66" t="s">
        <v>38</v>
      </c>
      <c r="AH20" s="66"/>
      <c r="AI20" s="66"/>
      <c r="AJ20" s="66"/>
      <c r="AK20" s="66"/>
      <c r="AL20" s="66"/>
      <c r="AR20" s="2">
        <v>40</v>
      </c>
      <c r="AS20" s="2">
        <v>50</v>
      </c>
    </row>
    <row r="21" spans="1:44" ht="12.75">
      <c r="A21" s="208"/>
      <c r="B21" s="241" t="s">
        <v>190</v>
      </c>
      <c r="C21" s="242">
        <f>9550*F22/F23*C22*C24/C23</f>
        <v>558.675</v>
      </c>
      <c r="D21" s="214" t="s">
        <v>49</v>
      </c>
      <c r="E21" s="243" t="s">
        <v>191</v>
      </c>
      <c r="F21" s="253">
        <f>H7</f>
        <v>4</v>
      </c>
      <c r="G21" s="214" t="s">
        <v>7</v>
      </c>
      <c r="H21" s="243" t="s">
        <v>50</v>
      </c>
      <c r="I21" s="263">
        <f>VLOOKUP(F23,I37:N48,$R$38+1)</f>
        <v>2.2</v>
      </c>
      <c r="J21" s="208"/>
      <c r="K21" s="208"/>
      <c r="L21" s="208"/>
      <c r="M21" s="208"/>
      <c r="N21" s="208"/>
      <c r="O21" s="208"/>
      <c r="P21" s="208"/>
      <c r="T21" s="76">
        <f>5*AA23/AA22</f>
        <v>625</v>
      </c>
      <c r="U21" s="77">
        <f>AA25/AA24</f>
        <v>2.619047619047619</v>
      </c>
      <c r="V21" s="78">
        <f>2*U22/X21*1000</f>
        <v>15226.40306122449</v>
      </c>
      <c r="W21" s="79">
        <f>X22*X25</f>
        <v>80</v>
      </c>
      <c r="X21" s="79">
        <f>X22*AA24</f>
        <v>168</v>
      </c>
      <c r="Y21" s="74">
        <v>478.2</v>
      </c>
      <c r="Z21" s="79">
        <f>Y21*SQRT(V21/W21/X21*(1+1/U21))</f>
        <v>598.3207295556721</v>
      </c>
      <c r="AA21" s="80">
        <f>T21-Z21</f>
        <v>26.679270444327926</v>
      </c>
      <c r="AR21" s="2">
        <v>50</v>
      </c>
    </row>
    <row r="22" spans="1:27" ht="13.5" thickBot="1">
      <c r="A22" s="208"/>
      <c r="B22" s="244" t="s">
        <v>51</v>
      </c>
      <c r="C22" s="221">
        <f>D11</f>
        <v>1.3</v>
      </c>
      <c r="D22" s="214"/>
      <c r="E22" s="245" t="s">
        <v>52</v>
      </c>
      <c r="F22" s="221">
        <f>D9</f>
        <v>15</v>
      </c>
      <c r="G22" s="214" t="s">
        <v>53</v>
      </c>
      <c r="H22" s="243" t="s">
        <v>54</v>
      </c>
      <c r="I22" s="255">
        <v>400</v>
      </c>
      <c r="J22" s="208"/>
      <c r="K22" s="208"/>
      <c r="L22" s="208"/>
      <c r="M22" s="208"/>
      <c r="N22" s="208"/>
      <c r="O22" s="208"/>
      <c r="P22" s="208"/>
      <c r="T22" s="84" t="s">
        <v>190</v>
      </c>
      <c r="U22" s="85">
        <f>9550*X23/X24*U23*U25/U24</f>
        <v>1279.017857142857</v>
      </c>
      <c r="V22" s="15" t="s">
        <v>49</v>
      </c>
      <c r="W22" s="86" t="s">
        <v>192</v>
      </c>
      <c r="X22" s="74">
        <v>8</v>
      </c>
      <c r="Y22" s="15" t="s">
        <v>7</v>
      </c>
      <c r="Z22" s="86" t="s">
        <v>50</v>
      </c>
      <c r="AA22" s="87">
        <v>2.8</v>
      </c>
    </row>
    <row r="23" spans="1:42" ht="13.5" thickBot="1">
      <c r="A23" s="208"/>
      <c r="B23" s="244" t="s">
        <v>193</v>
      </c>
      <c r="C23" s="221">
        <f>D12</f>
        <v>1</v>
      </c>
      <c r="D23" s="214"/>
      <c r="E23" s="245" t="s">
        <v>194</v>
      </c>
      <c r="F23" s="221">
        <f>D10</f>
        <v>500</v>
      </c>
      <c r="G23" s="214" t="s">
        <v>55</v>
      </c>
      <c r="H23" s="243" t="s">
        <v>56</v>
      </c>
      <c r="I23" s="255">
        <v>21</v>
      </c>
      <c r="J23" s="208"/>
      <c r="K23" s="208"/>
      <c r="L23" s="208"/>
      <c r="M23" s="208"/>
      <c r="N23" s="208"/>
      <c r="O23" s="208"/>
      <c r="P23" s="208"/>
      <c r="T23" s="88" t="s">
        <v>51</v>
      </c>
      <c r="U23" s="74">
        <v>1.5</v>
      </c>
      <c r="V23" s="15"/>
      <c r="W23" s="89" t="s">
        <v>52</v>
      </c>
      <c r="X23" s="74">
        <v>25</v>
      </c>
      <c r="Y23" s="15" t="s">
        <v>53</v>
      </c>
      <c r="Z23" s="86" t="s">
        <v>54</v>
      </c>
      <c r="AA23" s="87">
        <v>350</v>
      </c>
      <c r="AD23" s="10" t="s">
        <v>6</v>
      </c>
      <c r="AE23" s="11"/>
      <c r="AF23" s="11"/>
      <c r="AG23" s="11"/>
      <c r="AH23" s="11"/>
      <c r="AI23" s="11"/>
      <c r="AJ23" s="11"/>
      <c r="AK23" s="11"/>
      <c r="AL23" s="12"/>
      <c r="AP23" s="144" t="s">
        <v>91</v>
      </c>
    </row>
    <row r="24" spans="1:47" ht="15" thickBot="1">
      <c r="A24" s="208"/>
      <c r="B24" s="246" t="s">
        <v>59</v>
      </c>
      <c r="C24" s="247">
        <f>D13</f>
        <v>1.5</v>
      </c>
      <c r="D24" s="225"/>
      <c r="E24" s="248" t="s">
        <v>196</v>
      </c>
      <c r="F24" s="254">
        <f>E6</f>
        <v>10</v>
      </c>
      <c r="G24" s="225"/>
      <c r="H24" s="249" t="s">
        <v>60</v>
      </c>
      <c r="I24" s="256">
        <v>75</v>
      </c>
      <c r="J24" s="208"/>
      <c r="K24" s="208"/>
      <c r="L24" s="208"/>
      <c r="M24" s="208"/>
      <c r="N24" s="208"/>
      <c r="O24" s="208"/>
      <c r="P24" s="208"/>
      <c r="T24" s="88" t="s">
        <v>193</v>
      </c>
      <c r="U24" s="74">
        <v>2</v>
      </c>
      <c r="V24" s="15"/>
      <c r="W24" s="89" t="s">
        <v>195</v>
      </c>
      <c r="X24" s="75">
        <f>F23/B20</f>
        <v>140</v>
      </c>
      <c r="Y24" s="15" t="s">
        <v>55</v>
      </c>
      <c r="Z24" s="86" t="s">
        <v>57</v>
      </c>
      <c r="AA24" s="87">
        <v>21</v>
      </c>
      <c r="AD24" s="81">
        <v>4</v>
      </c>
      <c r="AE24" s="82">
        <v>5</v>
      </c>
      <c r="AF24" s="82">
        <v>6</v>
      </c>
      <c r="AG24" s="82">
        <v>7</v>
      </c>
      <c r="AH24" s="82">
        <v>8</v>
      </c>
      <c r="AI24" s="82">
        <v>9</v>
      </c>
      <c r="AJ24" s="82">
        <v>10</v>
      </c>
      <c r="AK24" s="82">
        <v>11</v>
      </c>
      <c r="AL24" s="83">
        <v>12</v>
      </c>
      <c r="AN24" s="151" t="s">
        <v>95</v>
      </c>
      <c r="AO24" s="152" t="s">
        <v>201</v>
      </c>
      <c r="AP24" s="153"/>
      <c r="AQ24" s="154"/>
      <c r="AR24" s="153"/>
      <c r="AS24" s="154"/>
      <c r="AT24" s="153"/>
      <c r="AU24" s="153"/>
    </row>
    <row r="25" spans="1:47" ht="15" thickBo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T25" s="94" t="s">
        <v>59</v>
      </c>
      <c r="U25" s="95">
        <v>1</v>
      </c>
      <c r="V25" s="48"/>
      <c r="W25" s="96" t="s">
        <v>197</v>
      </c>
      <c r="X25" s="95">
        <v>10</v>
      </c>
      <c r="Y25" s="48"/>
      <c r="Z25" s="97" t="s">
        <v>61</v>
      </c>
      <c r="AA25" s="98">
        <v>55</v>
      </c>
      <c r="AD25" s="15"/>
      <c r="AE25" s="15"/>
      <c r="AF25" s="11"/>
      <c r="AG25" s="11"/>
      <c r="AH25" s="11"/>
      <c r="AI25" s="11"/>
      <c r="AJ25" s="11"/>
      <c r="AK25" s="11"/>
      <c r="AL25" s="12"/>
      <c r="AN25" s="155" t="s">
        <v>99</v>
      </c>
      <c r="AO25" s="156" t="s">
        <v>100</v>
      </c>
      <c r="AP25" s="157" t="s">
        <v>101</v>
      </c>
      <c r="AQ25" s="156" t="s">
        <v>102</v>
      </c>
      <c r="AR25" s="157" t="s">
        <v>103</v>
      </c>
      <c r="AS25" s="158">
        <v>0</v>
      </c>
      <c r="AT25" s="157" t="s">
        <v>104</v>
      </c>
      <c r="AU25" s="159" t="s">
        <v>105</v>
      </c>
    </row>
    <row r="26" spans="1:47" ht="13.5" thickBo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V26" s="16" t="s">
        <v>63</v>
      </c>
      <c r="W26" s="103">
        <f>B20*U21</f>
        <v>9.35374149659864</v>
      </c>
      <c r="X26"/>
      <c r="Y26"/>
      <c r="Z26"/>
      <c r="AA26"/>
      <c r="AD26" s="15"/>
      <c r="AE26" s="15"/>
      <c r="AF26" s="11"/>
      <c r="AG26" s="11"/>
      <c r="AH26" s="11"/>
      <c r="AI26" s="11"/>
      <c r="AJ26" s="11"/>
      <c r="AK26" s="11"/>
      <c r="AL26" s="12"/>
      <c r="AN26" s="164">
        <v>10</v>
      </c>
      <c r="AO26" s="165">
        <v>2</v>
      </c>
      <c r="AP26" s="164">
        <v>2.31</v>
      </c>
      <c r="AQ26" s="165">
        <v>2.74</v>
      </c>
      <c r="AR26" s="164">
        <v>3.42</v>
      </c>
      <c r="AS26" s="165">
        <v>4.64</v>
      </c>
      <c r="AT26" s="164"/>
      <c r="AU26" s="164"/>
    </row>
    <row r="27" spans="1:47" ht="20.25" thickBo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V27" s="16" t="s">
        <v>198</v>
      </c>
      <c r="W27" s="107">
        <f>L5</f>
        <v>92</v>
      </c>
      <c r="X27"/>
      <c r="Y27"/>
      <c r="Z27"/>
      <c r="AA27"/>
      <c r="AF27" s="90"/>
      <c r="AG27" s="91" t="s">
        <v>58</v>
      </c>
      <c r="AH27" s="92"/>
      <c r="AI27" s="92"/>
      <c r="AJ27" s="92"/>
      <c r="AK27" s="92"/>
      <c r="AL27" s="93"/>
      <c r="AN27" s="9">
        <v>11</v>
      </c>
      <c r="AO27" s="166">
        <v>2</v>
      </c>
      <c r="AP27" s="9">
        <v>2.3</v>
      </c>
      <c r="AQ27" s="166">
        <v>2.62</v>
      </c>
      <c r="AR27" s="9">
        <v>3.29</v>
      </c>
      <c r="AS27" s="166">
        <v>4.34</v>
      </c>
      <c r="AT27" s="9"/>
      <c r="AU27" s="9"/>
    </row>
    <row r="28" spans="5:47" ht="20.25" thickBot="1">
      <c r="E28" s="16"/>
      <c r="V28" s="16" t="s">
        <v>199</v>
      </c>
      <c r="W28" s="107">
        <f>W7</f>
        <v>456</v>
      </c>
      <c r="AF28" s="99"/>
      <c r="AG28" s="100" t="s">
        <v>62</v>
      </c>
      <c r="AH28" s="100"/>
      <c r="AI28" s="100"/>
      <c r="AJ28" s="100"/>
      <c r="AK28" s="100"/>
      <c r="AL28" s="101"/>
      <c r="AN28" s="164">
        <v>12</v>
      </c>
      <c r="AO28" s="165">
        <v>1.99</v>
      </c>
      <c r="AP28" s="164">
        <v>2.28</v>
      </c>
      <c r="AQ28" s="165">
        <v>2.55</v>
      </c>
      <c r="AR28" s="164">
        <v>3.18</v>
      </c>
      <c r="AS28" s="165">
        <v>4.1</v>
      </c>
      <c r="AT28" s="164"/>
      <c r="AU28" s="164"/>
    </row>
    <row r="29" spans="2:47" ht="13.5" thickBot="1">
      <c r="B29"/>
      <c r="C29"/>
      <c r="D29"/>
      <c r="E29" s="16"/>
      <c r="H29"/>
      <c r="I29"/>
      <c r="Q29" s="15"/>
      <c r="R29" s="15"/>
      <c r="AF29" s="104"/>
      <c r="AG29" s="105"/>
      <c r="AH29" s="105" t="s">
        <v>64</v>
      </c>
      <c r="AI29" s="105"/>
      <c r="AJ29" s="105"/>
      <c r="AK29" s="105"/>
      <c r="AL29" s="106"/>
      <c r="AN29" s="172">
        <v>13</v>
      </c>
      <c r="AO29" s="173">
        <v>1.99</v>
      </c>
      <c r="AP29" s="172">
        <v>2.26</v>
      </c>
      <c r="AQ29" s="173">
        <v>2.52</v>
      </c>
      <c r="AR29" s="172">
        <v>3.1</v>
      </c>
      <c r="AS29" s="173">
        <v>3.94</v>
      </c>
      <c r="AT29" s="172">
        <v>5.22</v>
      </c>
      <c r="AU29" s="172"/>
    </row>
    <row r="30" spans="2:47" ht="13.5" thickBot="1">
      <c r="B30"/>
      <c r="C30"/>
      <c r="D30"/>
      <c r="E30" s="16"/>
      <c r="H30"/>
      <c r="I30"/>
      <c r="AE30" s="108" t="s">
        <v>65</v>
      </c>
      <c r="AF30" s="109"/>
      <c r="AG30" s="109"/>
      <c r="AH30" s="110"/>
      <c r="AN30" s="164">
        <v>14</v>
      </c>
      <c r="AO30" s="165">
        <v>1.99</v>
      </c>
      <c r="AP30" s="164">
        <v>2.25</v>
      </c>
      <c r="AQ30" s="165">
        <v>2.51</v>
      </c>
      <c r="AR30" s="164">
        <v>3.03</v>
      </c>
      <c r="AS30" s="165">
        <v>3.8</v>
      </c>
      <c r="AT30" s="164">
        <v>4.93</v>
      </c>
      <c r="AU30" s="164"/>
    </row>
    <row r="31" spans="2:47" ht="13.5" thickBot="1">
      <c r="B31"/>
      <c r="C31"/>
      <c r="D31"/>
      <c r="E31" s="16"/>
      <c r="H31"/>
      <c r="I31"/>
      <c r="AD31" s="111"/>
      <c r="AE31" s="112"/>
      <c r="AF31" s="113" t="s">
        <v>66</v>
      </c>
      <c r="AG31" s="112"/>
      <c r="AH31" s="112"/>
      <c r="AI31" s="112"/>
      <c r="AJ31" s="112"/>
      <c r="AK31" s="112"/>
      <c r="AL31" s="114"/>
      <c r="AN31" s="172">
        <v>15</v>
      </c>
      <c r="AO31" s="173">
        <v>2</v>
      </c>
      <c r="AP31" s="172">
        <v>2.24</v>
      </c>
      <c r="AQ31" s="173">
        <v>2.5</v>
      </c>
      <c r="AR31" s="172">
        <v>2.98</v>
      </c>
      <c r="AS31" s="173">
        <v>3.67</v>
      </c>
      <c r="AT31" s="172">
        <v>4.68</v>
      </c>
      <c r="AU31" s="172"/>
    </row>
    <row r="32" spans="2:47" ht="13.5" thickBot="1">
      <c r="B32"/>
      <c r="C32"/>
      <c r="D32"/>
      <c r="E32" s="102"/>
      <c r="H32"/>
      <c r="I32"/>
      <c r="AD32" s="118"/>
      <c r="AE32" s="119"/>
      <c r="AF32" s="119"/>
      <c r="AG32" s="119"/>
      <c r="AH32" s="119"/>
      <c r="AI32" s="120" t="s">
        <v>71</v>
      </c>
      <c r="AJ32" s="120"/>
      <c r="AK32" s="120"/>
      <c r="AL32" s="121"/>
      <c r="AN32" s="164">
        <v>16</v>
      </c>
      <c r="AO32" s="165">
        <v>2</v>
      </c>
      <c r="AP32" s="164">
        <v>2.24</v>
      </c>
      <c r="AQ32" s="165">
        <v>2.5</v>
      </c>
      <c r="AR32" s="164">
        <v>2.93</v>
      </c>
      <c r="AS32" s="165">
        <v>3.56</v>
      </c>
      <c r="AT32" s="164">
        <v>4.47</v>
      </c>
      <c r="AU32" s="164"/>
    </row>
    <row r="33" spans="2:47" ht="13.5" thickBot="1">
      <c r="B33"/>
      <c r="C33"/>
      <c r="D33"/>
      <c r="E33"/>
      <c r="F33"/>
      <c r="G33"/>
      <c r="H33"/>
      <c r="I33"/>
      <c r="AD33" s="118"/>
      <c r="AE33" s="119" t="s">
        <v>77</v>
      </c>
      <c r="AF33" s="119"/>
      <c r="AG33" s="119"/>
      <c r="AH33" s="119"/>
      <c r="AI33" s="120" t="s">
        <v>78</v>
      </c>
      <c r="AJ33" s="120"/>
      <c r="AK33" s="120"/>
      <c r="AL33" s="121"/>
      <c r="AN33" s="172">
        <v>17</v>
      </c>
      <c r="AO33" s="173">
        <v>2</v>
      </c>
      <c r="AP33" s="172">
        <v>2.23</v>
      </c>
      <c r="AQ33" s="173">
        <v>2.49</v>
      </c>
      <c r="AR33" s="172">
        <v>2.89</v>
      </c>
      <c r="AS33" s="173">
        <v>3.48</v>
      </c>
      <c r="AT33" s="172">
        <v>4.32</v>
      </c>
      <c r="AU33" s="172"/>
    </row>
    <row r="34" spans="2:47" ht="13.5" thickBot="1">
      <c r="B34"/>
      <c r="C34"/>
      <c r="D34"/>
      <c r="E34"/>
      <c r="F34"/>
      <c r="G34"/>
      <c r="H34"/>
      <c r="I34"/>
      <c r="AD34" s="118"/>
      <c r="AE34" s="119"/>
      <c r="AF34" s="119"/>
      <c r="AG34" s="119"/>
      <c r="AH34" s="119"/>
      <c r="AI34" s="120"/>
      <c r="AJ34" s="120"/>
      <c r="AK34" s="120"/>
      <c r="AL34" s="121"/>
      <c r="AN34" s="164">
        <v>18</v>
      </c>
      <c r="AO34" s="165">
        <v>2</v>
      </c>
      <c r="AP34" s="164">
        <v>2.22</v>
      </c>
      <c r="AQ34" s="165">
        <v>2.48</v>
      </c>
      <c r="AR34" s="164">
        <v>2.86</v>
      </c>
      <c r="AS34" s="165">
        <v>3.4</v>
      </c>
      <c r="AT34" s="164">
        <v>4.18</v>
      </c>
      <c r="AU34" s="164">
        <v>5.34</v>
      </c>
    </row>
    <row r="35" spans="2:47" ht="13.5" thickBot="1">
      <c r="B35"/>
      <c r="C35"/>
      <c r="D35"/>
      <c r="E35"/>
      <c r="F35"/>
      <c r="G35"/>
      <c r="H35"/>
      <c r="I35" s="134" t="s">
        <v>84</v>
      </c>
      <c r="J35" s="135" t="s">
        <v>200</v>
      </c>
      <c r="K35" s="136"/>
      <c r="L35" s="136"/>
      <c r="M35" s="136"/>
      <c r="N35" s="137"/>
      <c r="AD35" s="130"/>
      <c r="AE35" s="131"/>
      <c r="AF35" s="131"/>
      <c r="AG35" s="131"/>
      <c r="AH35" s="131"/>
      <c r="AI35" s="132" t="s">
        <v>64</v>
      </c>
      <c r="AJ35" s="132"/>
      <c r="AK35" s="132"/>
      <c r="AL35" s="133"/>
      <c r="AN35" s="172">
        <v>19</v>
      </c>
      <c r="AO35" s="173">
        <v>2.02</v>
      </c>
      <c r="AP35" s="172">
        <v>2.22</v>
      </c>
      <c r="AQ35" s="173">
        <v>2.48</v>
      </c>
      <c r="AR35" s="172">
        <v>2.83</v>
      </c>
      <c r="AS35" s="173">
        <v>3.34</v>
      </c>
      <c r="AT35" s="172">
        <v>4.06</v>
      </c>
      <c r="AU35" s="172">
        <v>5.12</v>
      </c>
    </row>
    <row r="36" spans="2:47" ht="13.5" thickBot="1">
      <c r="B36"/>
      <c r="C36"/>
      <c r="D36"/>
      <c r="E36"/>
      <c r="F36"/>
      <c r="G36"/>
      <c r="H36"/>
      <c r="I36" s="138" t="s">
        <v>87</v>
      </c>
      <c r="J36" s="139">
        <v>5000</v>
      </c>
      <c r="K36" s="140">
        <v>10000</v>
      </c>
      <c r="L36" s="140">
        <v>20000</v>
      </c>
      <c r="M36" s="140">
        <v>50000</v>
      </c>
      <c r="N36" s="141">
        <v>100000</v>
      </c>
      <c r="O36" s="257"/>
      <c r="R36" s="2">
        <v>10</v>
      </c>
      <c r="AN36" s="164">
        <v>20</v>
      </c>
      <c r="AO36" s="165">
        <v>2.04</v>
      </c>
      <c r="AP36" s="164">
        <v>2.22</v>
      </c>
      <c r="AQ36" s="165">
        <v>2.47</v>
      </c>
      <c r="AR36" s="164">
        <v>2.81</v>
      </c>
      <c r="AS36" s="165">
        <v>3.28</v>
      </c>
      <c r="AT36" s="164">
        <v>3.95</v>
      </c>
      <c r="AU36" s="164">
        <v>4.92</v>
      </c>
    </row>
    <row r="37" spans="2:47" ht="13.5" thickBot="1">
      <c r="B37"/>
      <c r="C37"/>
      <c r="D37"/>
      <c r="E37"/>
      <c r="F37"/>
      <c r="G37"/>
      <c r="H37"/>
      <c r="I37" s="2">
        <v>1</v>
      </c>
      <c r="J37" s="2">
        <v>1.13</v>
      </c>
      <c r="K37" s="2">
        <v>1.33</v>
      </c>
      <c r="L37" s="2">
        <v>1.46</v>
      </c>
      <c r="M37" s="2">
        <v>1.7</v>
      </c>
      <c r="N37" s="2">
        <v>1.8</v>
      </c>
      <c r="R37" s="2">
        <v>11</v>
      </c>
      <c r="AN37" s="172">
        <v>25</v>
      </c>
      <c r="AO37" s="173">
        <v>2.09</v>
      </c>
      <c r="AP37" s="172">
        <v>2.24</v>
      </c>
      <c r="AQ37" s="173">
        <v>2.46</v>
      </c>
      <c r="AR37" s="172">
        <v>2.73</v>
      </c>
      <c r="AS37" s="173">
        <v>3.1</v>
      </c>
      <c r="AT37" s="172">
        <v>3.6</v>
      </c>
      <c r="AU37" s="172">
        <v>4.29</v>
      </c>
    </row>
    <row r="38" spans="2:47" ht="13.5" thickBot="1">
      <c r="B38"/>
      <c r="C38"/>
      <c r="D38"/>
      <c r="E38"/>
      <c r="F38"/>
      <c r="G38"/>
      <c r="H38"/>
      <c r="I38" s="145">
        <v>30</v>
      </c>
      <c r="J38" s="146">
        <v>1.35</v>
      </c>
      <c r="K38" s="146">
        <v>1.6</v>
      </c>
      <c r="L38" s="146">
        <v>1.75</v>
      </c>
      <c r="M38" s="146">
        <v>2</v>
      </c>
      <c r="N38" s="147">
        <v>2.25</v>
      </c>
      <c r="R38" s="2">
        <v>1</v>
      </c>
      <c r="AD38" s="150" t="s">
        <v>94</v>
      </c>
      <c r="AN38" s="164">
        <v>30</v>
      </c>
      <c r="AO38" s="165">
        <v>2.13</v>
      </c>
      <c r="AP38" s="164">
        <v>2.26</v>
      </c>
      <c r="AQ38" s="165">
        <v>2.45</v>
      </c>
      <c r="AR38" s="164">
        <v>2.67</v>
      </c>
      <c r="AS38" s="165">
        <v>2.98</v>
      </c>
      <c r="AT38" s="164">
        <v>3.38</v>
      </c>
      <c r="AU38" s="164">
        <v>3.9</v>
      </c>
    </row>
    <row r="39" spans="2:47" ht="13.5" thickBot="1">
      <c r="B39"/>
      <c r="C39"/>
      <c r="D39"/>
      <c r="E39"/>
      <c r="F39"/>
      <c r="G39"/>
      <c r="H39"/>
      <c r="I39" s="145">
        <v>40</v>
      </c>
      <c r="J39" s="146">
        <v>1.43</v>
      </c>
      <c r="K39" s="146">
        <v>1.68</v>
      </c>
      <c r="L39" s="146">
        <v>1.83</v>
      </c>
      <c r="M39" s="146">
        <v>2.1</v>
      </c>
      <c r="N39" s="147">
        <v>2.4</v>
      </c>
      <c r="AN39" s="172">
        <v>40</v>
      </c>
      <c r="AO39" s="173">
        <v>2.19</v>
      </c>
      <c r="AP39" s="172">
        <v>2.3</v>
      </c>
      <c r="AQ39" s="173">
        <v>2.43</v>
      </c>
      <c r="AR39" s="172">
        <v>2.6</v>
      </c>
      <c r="AS39" s="173">
        <v>2.83</v>
      </c>
      <c r="AT39" s="172">
        <v>3.14</v>
      </c>
      <c r="AU39" s="172">
        <v>3.48</v>
      </c>
    </row>
    <row r="40" spans="2:47" ht="14.25" customHeight="1" thickBot="1">
      <c r="B40"/>
      <c r="C40"/>
      <c r="D40"/>
      <c r="E40"/>
      <c r="F40"/>
      <c r="G40"/>
      <c r="H40"/>
      <c r="I40" s="160">
        <v>50</v>
      </c>
      <c r="J40" s="161">
        <v>1.5</v>
      </c>
      <c r="K40" s="161">
        <v>1.78</v>
      </c>
      <c r="L40" s="161">
        <v>1.94</v>
      </c>
      <c r="M40" s="161">
        <v>2.2</v>
      </c>
      <c r="N40" s="162">
        <v>2.55</v>
      </c>
      <c r="AC40" s="163" t="s">
        <v>108</v>
      </c>
      <c r="AD40" s="10" t="s">
        <v>6</v>
      </c>
      <c r="AE40" s="11"/>
      <c r="AF40" s="11"/>
      <c r="AG40" s="11"/>
      <c r="AH40" s="11"/>
      <c r="AI40" s="11"/>
      <c r="AJ40" s="11"/>
      <c r="AK40" s="11"/>
      <c r="AL40" s="12"/>
      <c r="AN40" s="164">
        <v>50</v>
      </c>
      <c r="AO40" s="165">
        <v>2.23</v>
      </c>
      <c r="AP40" s="164">
        <v>2.32</v>
      </c>
      <c r="AQ40" s="165">
        <v>2.42</v>
      </c>
      <c r="AR40" s="164">
        <v>2.57</v>
      </c>
      <c r="AS40" s="165">
        <v>2.74</v>
      </c>
      <c r="AT40" s="164">
        <v>2.98</v>
      </c>
      <c r="AU40" s="164">
        <v>3.26</v>
      </c>
    </row>
    <row r="41" spans="2:47" ht="13.5" thickBot="1">
      <c r="B41"/>
      <c r="C41"/>
      <c r="D41"/>
      <c r="E41"/>
      <c r="F41"/>
      <c r="G41"/>
      <c r="H41"/>
      <c r="I41" s="145">
        <v>100</v>
      </c>
      <c r="J41" s="146">
        <v>1.7</v>
      </c>
      <c r="K41" s="146">
        <v>1.96</v>
      </c>
      <c r="L41" s="146">
        <v>2.18</v>
      </c>
      <c r="M41" s="146">
        <v>2.5</v>
      </c>
      <c r="N41" s="147">
        <v>2.8</v>
      </c>
      <c r="R41" s="2" t="s">
        <v>211</v>
      </c>
      <c r="AC41" s="163" t="s">
        <v>113</v>
      </c>
      <c r="AD41" s="81">
        <v>4</v>
      </c>
      <c r="AE41" s="82">
        <v>5</v>
      </c>
      <c r="AF41" s="82">
        <v>6</v>
      </c>
      <c r="AG41" s="82">
        <v>7</v>
      </c>
      <c r="AH41" s="82">
        <v>8</v>
      </c>
      <c r="AI41" s="82">
        <v>9</v>
      </c>
      <c r="AJ41" s="82">
        <v>10</v>
      </c>
      <c r="AK41" s="82">
        <v>11</v>
      </c>
      <c r="AL41" s="83">
        <v>12</v>
      </c>
      <c r="AN41" s="172">
        <v>60</v>
      </c>
      <c r="AO41" s="173">
        <v>2.26</v>
      </c>
      <c r="AP41" s="172">
        <v>2.35</v>
      </c>
      <c r="AQ41" s="173">
        <v>2.43</v>
      </c>
      <c r="AR41" s="172">
        <v>2.54</v>
      </c>
      <c r="AS41" s="173">
        <v>2.69</v>
      </c>
      <c r="AT41" s="172">
        <v>2.89</v>
      </c>
      <c r="AU41" s="172">
        <v>3.14</v>
      </c>
    </row>
    <row r="42" spans="2:47" ht="13.5" thickBot="1">
      <c r="B42"/>
      <c r="C42"/>
      <c r="D42"/>
      <c r="E42"/>
      <c r="F42"/>
      <c r="G42"/>
      <c r="H42"/>
      <c r="I42" s="145">
        <v>200</v>
      </c>
      <c r="J42" s="146">
        <v>1.9</v>
      </c>
      <c r="K42" s="146">
        <v>2.2</v>
      </c>
      <c r="L42" s="146">
        <v>2.4</v>
      </c>
      <c r="M42" s="146">
        <v>2.8</v>
      </c>
      <c r="N42" s="147">
        <v>3.2</v>
      </c>
      <c r="R42" s="2" t="s">
        <v>212</v>
      </c>
      <c r="AC42" s="2" t="s">
        <v>117</v>
      </c>
      <c r="AD42" s="64" t="s">
        <v>118</v>
      </c>
      <c r="AE42" s="167" t="s">
        <v>119</v>
      </c>
      <c r="AF42" s="168" t="s">
        <v>120</v>
      </c>
      <c r="AG42" s="169" t="s">
        <v>121</v>
      </c>
      <c r="AH42" s="169" t="s">
        <v>121</v>
      </c>
      <c r="AI42" s="169" t="s">
        <v>121</v>
      </c>
      <c r="AJ42" s="54" t="s">
        <v>122</v>
      </c>
      <c r="AK42" s="54" t="s">
        <v>122</v>
      </c>
      <c r="AL42" s="54" t="s">
        <v>122</v>
      </c>
      <c r="AN42" s="164">
        <v>80</v>
      </c>
      <c r="AO42" s="165">
        <v>2.32</v>
      </c>
      <c r="AP42" s="164">
        <v>2.38</v>
      </c>
      <c r="AQ42" s="165">
        <v>2.44</v>
      </c>
      <c r="AR42" s="164">
        <v>2.53</v>
      </c>
      <c r="AS42" s="165">
        <v>2.63</v>
      </c>
      <c r="AT42" s="164">
        <v>2.78</v>
      </c>
      <c r="AU42" s="164">
        <v>2.95</v>
      </c>
    </row>
    <row r="43" spans="2:47" ht="13.5" thickBot="1">
      <c r="B43"/>
      <c r="C43"/>
      <c r="D43"/>
      <c r="E43"/>
      <c r="F43"/>
      <c r="G43"/>
      <c r="H43"/>
      <c r="I43" s="160">
        <v>300</v>
      </c>
      <c r="J43" s="161">
        <v>2.05</v>
      </c>
      <c r="K43" s="161">
        <v>2.3</v>
      </c>
      <c r="L43" s="161">
        <v>2.6</v>
      </c>
      <c r="M43" s="161">
        <v>3</v>
      </c>
      <c r="N43" s="162">
        <v>3.4</v>
      </c>
      <c r="R43" s="2" t="s">
        <v>213</v>
      </c>
      <c r="AC43" s="2" t="s">
        <v>126</v>
      </c>
      <c r="AD43" s="64" t="s">
        <v>118</v>
      </c>
      <c r="AE43" s="167" t="s">
        <v>119</v>
      </c>
      <c r="AF43" s="167" t="s">
        <v>119</v>
      </c>
      <c r="AG43" s="168" t="s">
        <v>120</v>
      </c>
      <c r="AH43" s="168" t="s">
        <v>120</v>
      </c>
      <c r="AI43" s="168" t="s">
        <v>120</v>
      </c>
      <c r="AJ43" s="169" t="s">
        <v>121</v>
      </c>
      <c r="AK43" s="54" t="s">
        <v>122</v>
      </c>
      <c r="AL43" s="54" t="s">
        <v>122</v>
      </c>
      <c r="AN43" s="172">
        <v>100</v>
      </c>
      <c r="AO43" s="173">
        <v>2.37</v>
      </c>
      <c r="AP43" s="172">
        <v>2.4</v>
      </c>
      <c r="AQ43" s="173">
        <v>2.45</v>
      </c>
      <c r="AR43" s="172">
        <v>2.52</v>
      </c>
      <c r="AS43" s="173">
        <v>2.6</v>
      </c>
      <c r="AT43" s="172">
        <v>2.67</v>
      </c>
      <c r="AU43" s="172">
        <v>2.86</v>
      </c>
    </row>
    <row r="44" spans="2:47" ht="13.5" thickBot="1">
      <c r="B44"/>
      <c r="C44"/>
      <c r="D44"/>
      <c r="E44"/>
      <c r="F44"/>
      <c r="G44"/>
      <c r="H44"/>
      <c r="I44" s="145">
        <v>400</v>
      </c>
      <c r="J44" s="146">
        <v>2.15</v>
      </c>
      <c r="K44" s="146">
        <v>2.48</v>
      </c>
      <c r="L44" s="146">
        <v>2.75</v>
      </c>
      <c r="M44" s="146">
        <v>3.2</v>
      </c>
      <c r="N44" s="147">
        <v>3.65</v>
      </c>
      <c r="R44" s="2" t="s">
        <v>214</v>
      </c>
      <c r="AC44" s="2" t="s">
        <v>129</v>
      </c>
      <c r="AD44" s="169" t="s">
        <v>121</v>
      </c>
      <c r="AE44" s="169" t="s">
        <v>121</v>
      </c>
      <c r="AF44" s="54" t="s">
        <v>122</v>
      </c>
      <c r="AG44" s="54" t="s">
        <v>122</v>
      </c>
      <c r="AH44" s="54" t="s">
        <v>122</v>
      </c>
      <c r="AI44" s="54" t="s">
        <v>122</v>
      </c>
      <c r="AJ44" s="58" t="s">
        <v>130</v>
      </c>
      <c r="AK44" s="174" t="s">
        <v>131</v>
      </c>
      <c r="AL44" s="174"/>
      <c r="AN44" s="164">
        <v>200</v>
      </c>
      <c r="AO44" s="165">
        <v>2.42</v>
      </c>
      <c r="AP44" s="164">
        <v>2.44</v>
      </c>
      <c r="AQ44" s="165">
        <v>2.46</v>
      </c>
      <c r="AR44" s="164">
        <v>2.51</v>
      </c>
      <c r="AS44" s="165">
        <v>2.54</v>
      </c>
      <c r="AT44" s="164">
        <v>2.6</v>
      </c>
      <c r="AU44" s="164">
        <v>2.68</v>
      </c>
    </row>
    <row r="45" spans="2:47" ht="13.5" thickBot="1">
      <c r="B45"/>
      <c r="C45"/>
      <c r="D45"/>
      <c r="E45"/>
      <c r="F45"/>
      <c r="G45"/>
      <c r="H45"/>
      <c r="I45" s="145">
        <v>500</v>
      </c>
      <c r="J45" s="146">
        <v>2.2</v>
      </c>
      <c r="K45" s="146">
        <v>2.55</v>
      </c>
      <c r="L45" s="146">
        <v>2.82</v>
      </c>
      <c r="M45" s="146">
        <v>3.25</v>
      </c>
      <c r="N45" s="147">
        <v>3.75</v>
      </c>
      <c r="R45" s="2" t="s">
        <v>215</v>
      </c>
      <c r="AC45" s="2" t="s">
        <v>135</v>
      </c>
      <c r="AE45" s="4"/>
      <c r="AF45" s="4"/>
      <c r="AG45" s="1"/>
      <c r="AH45" s="1"/>
      <c r="AI45" s="1"/>
      <c r="AJ45" s="64"/>
      <c r="AK45" s="64"/>
      <c r="AL45" s="64"/>
      <c r="AO45" s="203" t="s">
        <v>100</v>
      </c>
      <c r="AP45" s="204" t="s">
        <v>101</v>
      </c>
      <c r="AQ45" s="205" t="s">
        <v>102</v>
      </c>
      <c r="AR45" s="204" t="s">
        <v>103</v>
      </c>
      <c r="AS45" s="206">
        <v>0</v>
      </c>
      <c r="AT45" s="204" t="s">
        <v>104</v>
      </c>
      <c r="AU45" s="204" t="s">
        <v>105</v>
      </c>
    </row>
    <row r="46" spans="2:38" ht="15" customHeight="1">
      <c r="B46"/>
      <c r="C46"/>
      <c r="D46"/>
      <c r="E46"/>
      <c r="F46"/>
      <c r="G46"/>
      <c r="H46"/>
      <c r="I46" s="160">
        <v>1000</v>
      </c>
      <c r="J46" s="161">
        <v>2.45</v>
      </c>
      <c r="K46" s="161">
        <v>2.85</v>
      </c>
      <c r="L46" s="161">
        <v>3.2</v>
      </c>
      <c r="M46" s="161">
        <v>3.7</v>
      </c>
      <c r="N46" s="162">
        <v>4.2</v>
      </c>
      <c r="AC46" s="2" t="s">
        <v>138</v>
      </c>
      <c r="AE46" s="4" t="s">
        <v>139</v>
      </c>
      <c r="AF46" s="4"/>
      <c r="AG46" s="1" t="s">
        <v>140</v>
      </c>
      <c r="AH46" s="1"/>
      <c r="AI46" s="1"/>
      <c r="AJ46" s="64" t="s">
        <v>141</v>
      </c>
      <c r="AK46" s="64"/>
      <c r="AL46" s="64"/>
    </row>
    <row r="47" spans="2:38" ht="12.75">
      <c r="B47"/>
      <c r="C47"/>
      <c r="D47"/>
      <c r="E47"/>
      <c r="F47"/>
      <c r="G47"/>
      <c r="H47"/>
      <c r="I47" s="145">
        <v>2000</v>
      </c>
      <c r="J47" s="146">
        <v>2.75</v>
      </c>
      <c r="K47" s="146">
        <v>3.2</v>
      </c>
      <c r="L47" s="146">
        <v>3.55</v>
      </c>
      <c r="M47" s="146">
        <v>4.1</v>
      </c>
      <c r="N47" s="147">
        <v>4.7</v>
      </c>
      <c r="AC47" s="2" t="s">
        <v>145</v>
      </c>
      <c r="AD47" s="175"/>
      <c r="AE47" s="4"/>
      <c r="AF47" s="4"/>
      <c r="AG47" s="1"/>
      <c r="AH47" s="1"/>
      <c r="AI47" s="1"/>
      <c r="AJ47" s="64"/>
      <c r="AK47" s="64"/>
      <c r="AL47" s="64"/>
    </row>
    <row r="48" spans="2:36" ht="13.5" thickBot="1">
      <c r="B48"/>
      <c r="C48"/>
      <c r="D48"/>
      <c r="E48"/>
      <c r="F48"/>
      <c r="G48"/>
      <c r="H48"/>
      <c r="I48" s="176">
        <v>3000</v>
      </c>
      <c r="J48" s="177">
        <v>2.95</v>
      </c>
      <c r="K48" s="177">
        <v>3.4</v>
      </c>
      <c r="L48" s="177">
        <v>3.8</v>
      </c>
      <c r="M48" s="177">
        <v>4.35</v>
      </c>
      <c r="N48" s="178">
        <v>490</v>
      </c>
      <c r="AF48" s="179" t="s">
        <v>148</v>
      </c>
      <c r="AI48" s="180" t="s">
        <v>149</v>
      </c>
      <c r="AJ48" s="181" t="s">
        <v>150</v>
      </c>
    </row>
    <row r="49" spans="2:16" ht="13.5" thickBot="1">
      <c r="B49"/>
      <c r="C49"/>
      <c r="D49"/>
      <c r="E49"/>
      <c r="F49"/>
      <c r="G49"/>
      <c r="H49"/>
      <c r="I49"/>
      <c r="K49"/>
      <c r="L49"/>
      <c r="M49"/>
      <c r="N49"/>
      <c r="O49"/>
      <c r="P49"/>
    </row>
    <row r="50" spans="2:36" ht="13.5" thickBot="1">
      <c r="B50"/>
      <c r="C50"/>
      <c r="D50"/>
      <c r="E50"/>
      <c r="F50"/>
      <c r="G50"/>
      <c r="H50"/>
      <c r="I50"/>
      <c r="K50"/>
      <c r="L50"/>
      <c r="M50"/>
      <c r="N50"/>
      <c r="O50"/>
      <c r="P50"/>
      <c r="R50" s="142" t="s">
        <v>43</v>
      </c>
      <c r="S50" s="143" t="s">
        <v>88</v>
      </c>
      <c r="U50" s="115"/>
      <c r="V50" s="116" t="s">
        <v>67</v>
      </c>
      <c r="W50" s="116" t="s">
        <v>68</v>
      </c>
      <c r="X50" s="116" t="s">
        <v>69</v>
      </c>
      <c r="Y50" s="117" t="s">
        <v>70</v>
      </c>
      <c r="AD50" s="180" t="s">
        <v>154</v>
      </c>
      <c r="AE50" s="180"/>
      <c r="AF50" s="180"/>
      <c r="AG50" s="180"/>
      <c r="AH50" s="180"/>
      <c r="AI50" s="181" t="s">
        <v>150</v>
      </c>
      <c r="AJ50" s="179" t="s">
        <v>155</v>
      </c>
    </row>
    <row r="51" spans="2:38" ht="13.5" thickBot="1">
      <c r="B51"/>
      <c r="C51"/>
      <c r="D51"/>
      <c r="E51"/>
      <c r="F51"/>
      <c r="G51"/>
      <c r="H51"/>
      <c r="I51"/>
      <c r="K51"/>
      <c r="L51"/>
      <c r="M51"/>
      <c r="N51"/>
      <c r="O51"/>
      <c r="P51"/>
      <c r="Q51" s="2">
        <v>1</v>
      </c>
      <c r="R51" s="148">
        <v>478.2</v>
      </c>
      <c r="S51" s="149" t="s">
        <v>92</v>
      </c>
      <c r="U51" s="122" t="s">
        <v>72</v>
      </c>
      <c r="V51" s="123" t="s">
        <v>73</v>
      </c>
      <c r="W51" s="123" t="s">
        <v>74</v>
      </c>
      <c r="X51" s="123" t="s">
        <v>75</v>
      </c>
      <c r="Y51" s="124" t="s">
        <v>76</v>
      </c>
      <c r="AD51" s="163">
        <v>1</v>
      </c>
      <c r="AE51" s="163">
        <v>1.6</v>
      </c>
      <c r="AF51" s="163">
        <v>2.5</v>
      </c>
      <c r="AG51" s="163">
        <v>4</v>
      </c>
      <c r="AH51" s="163">
        <v>6</v>
      </c>
      <c r="AI51" s="163">
        <v>10</v>
      </c>
      <c r="AJ51" s="163">
        <v>16</v>
      </c>
      <c r="AK51" s="163">
        <v>25</v>
      </c>
      <c r="AL51" s="163">
        <v>40</v>
      </c>
    </row>
    <row r="52" spans="2:38" ht="13.5" thickBot="1">
      <c r="B52"/>
      <c r="C52"/>
      <c r="D52"/>
      <c r="E52"/>
      <c r="F52"/>
      <c r="G52"/>
      <c r="H52"/>
      <c r="I52"/>
      <c r="Q52" s="2">
        <v>2</v>
      </c>
      <c r="R52" s="148">
        <v>390.6</v>
      </c>
      <c r="S52" s="149" t="s">
        <v>96</v>
      </c>
      <c r="T52">
        <v>1</v>
      </c>
      <c r="U52" s="125" t="s">
        <v>79</v>
      </c>
      <c r="V52" s="126" t="s">
        <v>80</v>
      </c>
      <c r="W52" s="127"/>
      <c r="X52" s="127">
        <v>190</v>
      </c>
      <c r="Y52" s="128" t="s">
        <v>81</v>
      </c>
      <c r="AG52" s="188"/>
      <c r="AH52" s="189"/>
      <c r="AI52" s="189" t="s">
        <v>71</v>
      </c>
      <c r="AJ52" s="189"/>
      <c r="AK52" s="189"/>
      <c r="AL52" s="190"/>
    </row>
    <row r="53" spans="2:38" ht="13.5" thickBot="1">
      <c r="B53"/>
      <c r="C53"/>
      <c r="D53"/>
      <c r="E53"/>
      <c r="F53"/>
      <c r="G53"/>
      <c r="H53"/>
      <c r="I53"/>
      <c r="Q53" s="2">
        <v>3</v>
      </c>
      <c r="R53" s="148">
        <v>390.6</v>
      </c>
      <c r="S53" s="149" t="s">
        <v>106</v>
      </c>
      <c r="T53">
        <v>2</v>
      </c>
      <c r="U53" s="129"/>
      <c r="V53" s="126" t="s">
        <v>82</v>
      </c>
      <c r="W53" s="127"/>
      <c r="X53" s="127">
        <v>230</v>
      </c>
      <c r="Y53" s="128" t="s">
        <v>83</v>
      </c>
      <c r="AG53" s="6"/>
      <c r="AH53" s="8"/>
      <c r="AI53" s="8" t="s">
        <v>78</v>
      </c>
      <c r="AJ53" s="8"/>
      <c r="AK53" s="8"/>
      <c r="AL53" s="7"/>
    </row>
    <row r="54" spans="2:38" ht="13.5" thickBot="1">
      <c r="B54"/>
      <c r="C54"/>
      <c r="D54"/>
      <c r="E54"/>
      <c r="F54"/>
      <c r="G54"/>
      <c r="H54"/>
      <c r="I54"/>
      <c r="Q54" s="2">
        <v>4</v>
      </c>
      <c r="R54" s="148">
        <v>338.5</v>
      </c>
      <c r="S54" s="149" t="s">
        <v>109</v>
      </c>
      <c r="T54">
        <v>3</v>
      </c>
      <c r="U54" s="129"/>
      <c r="V54" s="126" t="s">
        <v>85</v>
      </c>
      <c r="W54" s="127"/>
      <c r="X54" s="127">
        <v>270</v>
      </c>
      <c r="Y54" s="128" t="s">
        <v>86</v>
      </c>
      <c r="AH54" s="191" t="s">
        <v>157</v>
      </c>
      <c r="AI54" s="192"/>
      <c r="AJ54" s="192"/>
      <c r="AK54" s="192"/>
      <c r="AL54" s="193"/>
    </row>
    <row r="55" spans="2:36" ht="13.5" thickBot="1">
      <c r="B55"/>
      <c r="C55"/>
      <c r="D55"/>
      <c r="E55"/>
      <c r="F55"/>
      <c r="G55"/>
      <c r="H55"/>
      <c r="I55"/>
      <c r="Q55" s="2">
        <v>5</v>
      </c>
      <c r="R55" s="148">
        <v>339.5</v>
      </c>
      <c r="S55" s="149" t="s">
        <v>114</v>
      </c>
      <c r="T55">
        <v>4</v>
      </c>
      <c r="U55" s="129"/>
      <c r="V55" s="127">
        <v>45</v>
      </c>
      <c r="W55" s="126" t="s">
        <v>89</v>
      </c>
      <c r="X55" s="127">
        <v>250</v>
      </c>
      <c r="Y55" s="128" t="s">
        <v>90</v>
      </c>
      <c r="AD55" s="194"/>
      <c r="AE55" s="195" t="s">
        <v>158</v>
      </c>
      <c r="AF55" s="195"/>
      <c r="AG55" s="195"/>
      <c r="AH55" s="195"/>
      <c r="AI55" s="195"/>
      <c r="AJ55" s="196"/>
    </row>
    <row r="56" spans="2:36" ht="13.5" thickBot="1">
      <c r="B56"/>
      <c r="C56"/>
      <c r="D56"/>
      <c r="E56"/>
      <c r="F56"/>
      <c r="G56"/>
      <c r="H56"/>
      <c r="I56"/>
      <c r="Q56" s="2">
        <v>6</v>
      </c>
      <c r="R56" s="170">
        <v>340.5</v>
      </c>
      <c r="S56" s="171" t="s">
        <v>123</v>
      </c>
      <c r="T56">
        <v>5</v>
      </c>
      <c r="U56" s="129"/>
      <c r="V56" s="127">
        <v>55</v>
      </c>
      <c r="W56" s="126" t="s">
        <v>89</v>
      </c>
      <c r="X56" s="127">
        <v>270</v>
      </c>
      <c r="Y56" s="128" t="s">
        <v>93</v>
      </c>
      <c r="AD56" s="197"/>
      <c r="AE56" s="198"/>
      <c r="AF56" s="198" t="s">
        <v>159</v>
      </c>
      <c r="AG56" s="198"/>
      <c r="AH56" s="198"/>
      <c r="AI56" s="198"/>
      <c r="AJ56" s="199"/>
    </row>
    <row r="57" spans="2:36" ht="13.5" thickBot="1">
      <c r="B57"/>
      <c r="C57"/>
      <c r="D57"/>
      <c r="E57"/>
      <c r="F57"/>
      <c r="G57"/>
      <c r="H57"/>
      <c r="I57"/>
      <c r="T57">
        <v>6</v>
      </c>
      <c r="U57" s="129"/>
      <c r="V57" s="127">
        <v>45</v>
      </c>
      <c r="W57" s="126" t="s">
        <v>97</v>
      </c>
      <c r="X57" s="127">
        <v>290</v>
      </c>
      <c r="Y57" s="128" t="s">
        <v>98</v>
      </c>
      <c r="AD57" s="200"/>
      <c r="AE57" s="201"/>
      <c r="AF57" s="201" t="s">
        <v>77</v>
      </c>
      <c r="AG57" s="201"/>
      <c r="AH57" s="201"/>
      <c r="AI57" s="201"/>
      <c r="AJ57" s="202"/>
    </row>
    <row r="58" spans="2:25" ht="12.75">
      <c r="B58"/>
      <c r="C58"/>
      <c r="D58"/>
      <c r="E58"/>
      <c r="F58"/>
      <c r="G58"/>
      <c r="H58"/>
      <c r="I58"/>
      <c r="T58">
        <v>7</v>
      </c>
      <c r="U58" s="129"/>
      <c r="V58" s="127">
        <v>55</v>
      </c>
      <c r="W58" s="126" t="s">
        <v>97</v>
      </c>
      <c r="X58" s="127">
        <v>320</v>
      </c>
      <c r="Y58" s="128" t="s">
        <v>107</v>
      </c>
    </row>
    <row r="59" spans="2:25" ht="12.75">
      <c r="B59"/>
      <c r="C59"/>
      <c r="D59"/>
      <c r="E59"/>
      <c r="F59"/>
      <c r="G59"/>
      <c r="H59"/>
      <c r="I59"/>
      <c r="T59">
        <v>8</v>
      </c>
      <c r="U59" s="129"/>
      <c r="V59" s="126" t="s">
        <v>110</v>
      </c>
      <c r="W59" s="126" t="s">
        <v>111</v>
      </c>
      <c r="X59" s="127">
        <v>360</v>
      </c>
      <c r="Y59" s="128" t="s">
        <v>112</v>
      </c>
    </row>
    <row r="60" spans="2:25" ht="12.75">
      <c r="B60"/>
      <c r="C60"/>
      <c r="D60"/>
      <c r="E60"/>
      <c r="F60"/>
      <c r="G60"/>
      <c r="H60"/>
      <c r="I60"/>
      <c r="T60">
        <v>9</v>
      </c>
      <c r="U60" s="129"/>
      <c r="V60" s="126" t="s">
        <v>115</v>
      </c>
      <c r="W60" s="126" t="s">
        <v>97</v>
      </c>
      <c r="X60" s="127">
        <v>350</v>
      </c>
      <c r="Y60" s="128" t="s">
        <v>116</v>
      </c>
    </row>
    <row r="61" spans="2:25" ht="12.75">
      <c r="B61"/>
      <c r="C61"/>
      <c r="D61"/>
      <c r="E61"/>
      <c r="F61"/>
      <c r="G61"/>
      <c r="H61"/>
      <c r="I61"/>
      <c r="T61">
        <v>10</v>
      </c>
      <c r="U61" s="129"/>
      <c r="V61" s="126" t="s">
        <v>124</v>
      </c>
      <c r="W61" s="126" t="s">
        <v>97</v>
      </c>
      <c r="X61" s="127">
        <v>400</v>
      </c>
      <c r="Y61" s="128" t="s">
        <v>125</v>
      </c>
    </row>
    <row r="62" spans="2:25" ht="12.75">
      <c r="B62"/>
      <c r="C62"/>
      <c r="D62"/>
      <c r="E62"/>
      <c r="F62"/>
      <c r="G62"/>
      <c r="H62"/>
      <c r="I62"/>
      <c r="T62">
        <v>11</v>
      </c>
      <c r="U62" s="129"/>
      <c r="V62" s="126" t="s">
        <v>127</v>
      </c>
      <c r="W62" s="126" t="s">
        <v>97</v>
      </c>
      <c r="X62" s="127">
        <v>500</v>
      </c>
      <c r="Y62" s="128" t="s">
        <v>128</v>
      </c>
    </row>
    <row r="63" spans="2:25" ht="12.75">
      <c r="B63"/>
      <c r="C63"/>
      <c r="D63"/>
      <c r="E63"/>
      <c r="F63"/>
      <c r="G63"/>
      <c r="H63"/>
      <c r="I63"/>
      <c r="T63">
        <v>12</v>
      </c>
      <c r="U63" s="125" t="s">
        <v>132</v>
      </c>
      <c r="V63" s="126" t="s">
        <v>133</v>
      </c>
      <c r="W63" s="127"/>
      <c r="X63" s="127">
        <v>90</v>
      </c>
      <c r="Y63" s="128" t="s">
        <v>134</v>
      </c>
    </row>
    <row r="64" spans="2:25" ht="12.75">
      <c r="B64"/>
      <c r="C64"/>
      <c r="D64"/>
      <c r="E64"/>
      <c r="F64"/>
      <c r="G64"/>
      <c r="H64"/>
      <c r="I64"/>
      <c r="T64">
        <v>13</v>
      </c>
      <c r="U64" s="129"/>
      <c r="V64" s="126" t="s">
        <v>136</v>
      </c>
      <c r="W64" s="127"/>
      <c r="X64" s="127">
        <v>110</v>
      </c>
      <c r="Y64" s="128" t="s">
        <v>137</v>
      </c>
    </row>
    <row r="65" spans="2:25" ht="12.75">
      <c r="B65"/>
      <c r="C65"/>
      <c r="D65"/>
      <c r="E65"/>
      <c r="F65"/>
      <c r="G65"/>
      <c r="H65"/>
      <c r="I65"/>
      <c r="T65">
        <v>14</v>
      </c>
      <c r="U65" s="125" t="s">
        <v>142</v>
      </c>
      <c r="V65" s="126" t="s">
        <v>143</v>
      </c>
      <c r="W65" s="127"/>
      <c r="X65" s="127">
        <v>140</v>
      </c>
      <c r="Y65" s="128" t="s">
        <v>144</v>
      </c>
    </row>
    <row r="66" spans="2:25" ht="12.75">
      <c r="B66"/>
      <c r="C66"/>
      <c r="D66"/>
      <c r="E66"/>
      <c r="F66"/>
      <c r="G66"/>
      <c r="H66"/>
      <c r="I66"/>
      <c r="T66">
        <v>15</v>
      </c>
      <c r="U66" s="129"/>
      <c r="V66" s="126" t="s">
        <v>146</v>
      </c>
      <c r="W66" s="127"/>
      <c r="X66" s="127">
        <v>170</v>
      </c>
      <c r="Y66" s="128" t="s">
        <v>147</v>
      </c>
    </row>
    <row r="67" spans="2:25" ht="12.75">
      <c r="B67"/>
      <c r="C67"/>
      <c r="D67"/>
      <c r="E67"/>
      <c r="F67"/>
      <c r="G67"/>
      <c r="H67"/>
      <c r="I67"/>
      <c r="U67" s="125" t="s">
        <v>151</v>
      </c>
      <c r="V67" s="182" t="s">
        <v>152</v>
      </c>
      <c r="W67" s="182"/>
      <c r="X67" s="183"/>
      <c r="Y67" s="184"/>
    </row>
    <row r="68" spans="2:25" ht="12.75">
      <c r="B68"/>
      <c r="C68"/>
      <c r="D68"/>
      <c r="E68"/>
      <c r="F68"/>
      <c r="G68"/>
      <c r="H68"/>
      <c r="I68"/>
      <c r="U68" s="129"/>
      <c r="V68" s="182" t="s">
        <v>153</v>
      </c>
      <c r="W68" s="182"/>
      <c r="X68" s="183"/>
      <c r="Y68" s="184"/>
    </row>
    <row r="69" spans="2:25" ht="13.5" thickBot="1">
      <c r="B69"/>
      <c r="C69"/>
      <c r="D69"/>
      <c r="E69"/>
      <c r="F69"/>
      <c r="G69"/>
      <c r="H69"/>
      <c r="I69"/>
      <c r="U69" s="185"/>
      <c r="V69" s="123" t="s">
        <v>156</v>
      </c>
      <c r="W69" s="186"/>
      <c r="X69" s="186"/>
      <c r="Y69" s="187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26" ht="12.75">
      <c r="B81"/>
      <c r="C81"/>
      <c r="D81"/>
      <c r="E81"/>
      <c r="F81"/>
      <c r="G81"/>
      <c r="H81"/>
      <c r="I81"/>
      <c r="U81" s="2" t="s">
        <v>216</v>
      </c>
      <c r="V81" s="126" t="s">
        <v>80</v>
      </c>
      <c r="W81" s="127"/>
      <c r="X81" s="126" t="s">
        <v>217</v>
      </c>
      <c r="Y81" s="128" t="s">
        <v>81</v>
      </c>
      <c r="Z81" s="2" t="str">
        <f>CONCATENATE(V81,U81,X81,U81,Y81)</f>
        <v>St5  HB  180-220</v>
      </c>
    </row>
    <row r="82" spans="2:26" ht="12.75">
      <c r="B82"/>
      <c r="C82"/>
      <c r="D82"/>
      <c r="E82"/>
      <c r="F82"/>
      <c r="G82"/>
      <c r="H82"/>
      <c r="I82"/>
      <c r="U82" s="2" t="s">
        <v>216</v>
      </c>
      <c r="V82" s="126" t="s">
        <v>82</v>
      </c>
      <c r="W82" s="127"/>
      <c r="X82" s="126" t="s">
        <v>217</v>
      </c>
      <c r="Y82" s="128" t="s">
        <v>83</v>
      </c>
      <c r="Z82" s="2" t="str">
        <f aca="true" t="shared" si="0" ref="Z82:Z95">CONCATENATE(V82,U82,X82,U82,Y82)</f>
        <v>St6  HB  220-260</v>
      </c>
    </row>
    <row r="83" spans="2:26" ht="12.75">
      <c r="B83"/>
      <c r="C83"/>
      <c r="D83"/>
      <c r="E83"/>
      <c r="F83"/>
      <c r="G83"/>
      <c r="H83"/>
      <c r="I83"/>
      <c r="U83" s="2" t="s">
        <v>216</v>
      </c>
      <c r="V83" s="126" t="s">
        <v>85</v>
      </c>
      <c r="W83" s="127"/>
      <c r="X83" s="126" t="s">
        <v>217</v>
      </c>
      <c r="Y83" s="128" t="s">
        <v>86</v>
      </c>
      <c r="Z83" s="2" t="str">
        <f t="shared" si="0"/>
        <v>St7  HB  250-310</v>
      </c>
    </row>
    <row r="84" spans="2:26" ht="12.75">
      <c r="B84"/>
      <c r="C84"/>
      <c r="D84"/>
      <c r="E84"/>
      <c r="F84"/>
      <c r="G84"/>
      <c r="H84"/>
      <c r="I84"/>
      <c r="U84" s="2" t="s">
        <v>216</v>
      </c>
      <c r="V84" s="127">
        <v>45</v>
      </c>
      <c r="W84" s="126" t="s">
        <v>89</v>
      </c>
      <c r="X84" s="126" t="s">
        <v>217</v>
      </c>
      <c r="Y84" s="128" t="s">
        <v>90</v>
      </c>
      <c r="Z84" s="2" t="str">
        <f t="shared" si="0"/>
        <v>45  HB  min. 210</v>
      </c>
    </row>
    <row r="85" spans="2:26" ht="12.75">
      <c r="B85"/>
      <c r="C85"/>
      <c r="D85"/>
      <c r="E85"/>
      <c r="F85"/>
      <c r="G85"/>
      <c r="H85"/>
      <c r="I85"/>
      <c r="U85" s="2" t="s">
        <v>216</v>
      </c>
      <c r="V85" s="127">
        <v>55</v>
      </c>
      <c r="W85" s="126" t="s">
        <v>89</v>
      </c>
      <c r="X85" s="126" t="s">
        <v>217</v>
      </c>
      <c r="Y85" s="128" t="s">
        <v>93</v>
      </c>
      <c r="Z85" s="2" t="str">
        <f t="shared" si="0"/>
        <v>55  HB  min. 220</v>
      </c>
    </row>
    <row r="86" spans="2:26" ht="12.75">
      <c r="B86"/>
      <c r="C86"/>
      <c r="D86"/>
      <c r="E86"/>
      <c r="F86"/>
      <c r="G86"/>
      <c r="H86"/>
      <c r="I86"/>
      <c r="U86" s="2" t="s">
        <v>216</v>
      </c>
      <c r="V86" s="127">
        <v>45</v>
      </c>
      <c r="W86" s="126" t="s">
        <v>97</v>
      </c>
      <c r="X86" s="126" t="s">
        <v>217</v>
      </c>
      <c r="Y86" s="128" t="s">
        <v>98</v>
      </c>
      <c r="Z86" s="2" t="str">
        <f t="shared" si="0"/>
        <v>45  HB  220-280</v>
      </c>
    </row>
    <row r="87" spans="2:26" ht="12.75">
      <c r="B87"/>
      <c r="C87"/>
      <c r="D87"/>
      <c r="E87"/>
      <c r="F87"/>
      <c r="G87"/>
      <c r="H87"/>
      <c r="I87"/>
      <c r="U87" s="2" t="s">
        <v>216</v>
      </c>
      <c r="V87" s="127">
        <v>55</v>
      </c>
      <c r="W87" s="126" t="s">
        <v>97</v>
      </c>
      <c r="X87" s="126" t="s">
        <v>217</v>
      </c>
      <c r="Y87" s="128" t="s">
        <v>107</v>
      </c>
      <c r="Z87" s="2" t="str">
        <f t="shared" si="0"/>
        <v>55  HB  240-290</v>
      </c>
    </row>
    <row r="88" spans="2:26" ht="12.75">
      <c r="B88"/>
      <c r="C88"/>
      <c r="D88"/>
      <c r="E88"/>
      <c r="F88"/>
      <c r="G88"/>
      <c r="H88"/>
      <c r="I88"/>
      <c r="U88" s="2" t="s">
        <v>216</v>
      </c>
      <c r="V88" s="126" t="s">
        <v>110</v>
      </c>
      <c r="W88" s="126" t="s">
        <v>111</v>
      </c>
      <c r="X88" s="126" t="s">
        <v>217</v>
      </c>
      <c r="Y88" s="128" t="s">
        <v>112</v>
      </c>
      <c r="Z88" s="2" t="str">
        <f t="shared" si="0"/>
        <v>20 HG  HB  min.310</v>
      </c>
    </row>
    <row r="89" spans="2:26" ht="12.75">
      <c r="B89"/>
      <c r="C89"/>
      <c r="D89"/>
      <c r="E89"/>
      <c r="F89"/>
      <c r="G89"/>
      <c r="H89"/>
      <c r="I89"/>
      <c r="U89" s="2" t="s">
        <v>216</v>
      </c>
      <c r="V89" s="126" t="s">
        <v>115</v>
      </c>
      <c r="W89" s="126" t="s">
        <v>97</v>
      </c>
      <c r="X89" s="126" t="s">
        <v>217</v>
      </c>
      <c r="Y89" s="128" t="s">
        <v>116</v>
      </c>
      <c r="Z89" s="2" t="str">
        <f t="shared" si="0"/>
        <v>40 H  HB  300-350</v>
      </c>
    </row>
    <row r="90" spans="2:26" ht="12.75">
      <c r="B90"/>
      <c r="C90"/>
      <c r="D90"/>
      <c r="E90"/>
      <c r="F90"/>
      <c r="G90"/>
      <c r="H90"/>
      <c r="I90"/>
      <c r="U90" s="2" t="s">
        <v>216</v>
      </c>
      <c r="V90" s="126" t="s">
        <v>124</v>
      </c>
      <c r="W90" s="126" t="s">
        <v>97</v>
      </c>
      <c r="X90" s="126" t="s">
        <v>217</v>
      </c>
      <c r="Y90" s="128" t="s">
        <v>125</v>
      </c>
      <c r="Z90" s="2" t="str">
        <f t="shared" si="0"/>
        <v>40 HM  HB  340-390</v>
      </c>
    </row>
    <row r="91" spans="2:26" ht="12.75">
      <c r="B91"/>
      <c r="C91"/>
      <c r="D91"/>
      <c r="E91"/>
      <c r="F91"/>
      <c r="G91"/>
      <c r="H91"/>
      <c r="I91"/>
      <c r="U91" s="2" t="s">
        <v>216</v>
      </c>
      <c r="V91" s="126" t="s">
        <v>127</v>
      </c>
      <c r="W91" s="126" t="s">
        <v>97</v>
      </c>
      <c r="X91" s="126" t="s">
        <v>217</v>
      </c>
      <c r="Y91" s="128" t="s">
        <v>128</v>
      </c>
      <c r="Z91" s="2" t="str">
        <f t="shared" si="0"/>
        <v>35 HGS  HB  370-440</v>
      </c>
    </row>
    <row r="92" spans="2:26" ht="12.75">
      <c r="B92"/>
      <c r="C92"/>
      <c r="D92"/>
      <c r="E92"/>
      <c r="F92"/>
      <c r="G92"/>
      <c r="H92"/>
      <c r="I92"/>
      <c r="U92" s="2" t="s">
        <v>216</v>
      </c>
      <c r="V92" s="126" t="s">
        <v>133</v>
      </c>
      <c r="W92" s="127"/>
      <c r="X92" s="126" t="s">
        <v>217</v>
      </c>
      <c r="Y92" s="128" t="s">
        <v>134</v>
      </c>
      <c r="Z92" s="2" t="str">
        <f t="shared" si="0"/>
        <v>Zl 250  HB  170-250</v>
      </c>
    </row>
    <row r="93" spans="2:26" ht="12.75">
      <c r="B93"/>
      <c r="C93"/>
      <c r="D93"/>
      <c r="E93"/>
      <c r="F93"/>
      <c r="G93"/>
      <c r="H93"/>
      <c r="I93"/>
      <c r="U93" s="2" t="s">
        <v>216</v>
      </c>
      <c r="V93" s="126" t="s">
        <v>136</v>
      </c>
      <c r="W93" s="127"/>
      <c r="X93" s="126" t="s">
        <v>217</v>
      </c>
      <c r="Y93" s="128" t="s">
        <v>137</v>
      </c>
      <c r="Z93" s="2" t="str">
        <f t="shared" si="0"/>
        <v>Zl 300  HB  190-270</v>
      </c>
    </row>
    <row r="94" spans="1:26" ht="12.75">
      <c r="A94" t="s">
        <v>220</v>
      </c>
      <c r="E94"/>
      <c r="F94"/>
      <c r="G94"/>
      <c r="H94"/>
      <c r="I94"/>
      <c r="U94" s="2" t="s">
        <v>216</v>
      </c>
      <c r="V94" s="126" t="s">
        <v>143</v>
      </c>
      <c r="W94" s="127"/>
      <c r="X94" s="126" t="s">
        <v>217</v>
      </c>
      <c r="Y94" s="128" t="s">
        <v>144</v>
      </c>
      <c r="Z94" s="2" t="str">
        <f t="shared" si="0"/>
        <v>L400  HB  150-190</v>
      </c>
    </row>
    <row r="95" spans="1:26" ht="12.75">
      <c r="A95" t="s">
        <v>221</v>
      </c>
      <c r="D95"/>
      <c r="E95"/>
      <c r="F95"/>
      <c r="G95"/>
      <c r="H95"/>
      <c r="I95"/>
      <c r="U95" s="2" t="s">
        <v>216</v>
      </c>
      <c r="V95" s="126" t="s">
        <v>146</v>
      </c>
      <c r="W95" s="127"/>
      <c r="X95" s="126" t="s">
        <v>217</v>
      </c>
      <c r="Y95" s="128" t="s">
        <v>147</v>
      </c>
      <c r="Z95" s="2" t="str">
        <f t="shared" si="0"/>
        <v>L500  HB  170-210</v>
      </c>
    </row>
    <row r="96" spans="1:9" ht="12.75">
      <c r="A96" s="2" t="s">
        <v>222</v>
      </c>
      <c r="B96"/>
      <c r="C96"/>
      <c r="D96"/>
      <c r="E96"/>
      <c r="F96"/>
      <c r="G96"/>
      <c r="H96"/>
      <c r="I96"/>
    </row>
    <row r="97" spans="1:9" ht="12.75">
      <c r="A97" s="2" t="s">
        <v>223</v>
      </c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1:9" ht="12.75">
      <c r="A99" s="2" t="s">
        <v>224</v>
      </c>
      <c r="B99"/>
      <c r="C99"/>
      <c r="D99"/>
      <c r="E99"/>
      <c r="F99"/>
      <c r="G99"/>
      <c r="H99"/>
      <c r="I99"/>
    </row>
    <row r="100" spans="1:9" ht="12.75">
      <c r="A100" s="2" t="s">
        <v>225</v>
      </c>
      <c r="B100"/>
      <c r="C100"/>
      <c r="D100"/>
      <c r="E100"/>
      <c r="F100"/>
      <c r="G100"/>
      <c r="H100"/>
      <c r="I100"/>
    </row>
    <row r="101" spans="1:9" ht="12.75">
      <c r="A101" s="2" t="s">
        <v>226</v>
      </c>
      <c r="B101"/>
      <c r="C101"/>
      <c r="D101"/>
      <c r="E101"/>
      <c r="F101"/>
      <c r="G101"/>
      <c r="H101"/>
      <c r="I101"/>
    </row>
    <row r="102" spans="2:9" ht="12.75">
      <c r="B102"/>
      <c r="C102" s="265" t="s">
        <v>230</v>
      </c>
      <c r="D102" t="s">
        <v>227</v>
      </c>
      <c r="E102"/>
      <c r="F102"/>
      <c r="G102"/>
      <c r="H102"/>
      <c r="I102"/>
    </row>
    <row r="103" spans="2:9" ht="12.75">
      <c r="B103"/>
      <c r="C103" s="2" t="s">
        <v>217</v>
      </c>
      <c r="D103" t="s">
        <v>228</v>
      </c>
      <c r="E103"/>
      <c r="F103"/>
      <c r="G103"/>
      <c r="H103"/>
      <c r="I103"/>
    </row>
    <row r="104" spans="2:9" ht="12.75">
      <c r="B104"/>
      <c r="C104" s="2" t="s">
        <v>231</v>
      </c>
      <c r="D104" t="s">
        <v>229</v>
      </c>
      <c r="E104"/>
      <c r="F104"/>
      <c r="G104"/>
      <c r="H104"/>
      <c r="I104"/>
    </row>
    <row r="105" spans="2:9" ht="12.75">
      <c r="B105"/>
      <c r="C105" s="266" t="s">
        <v>2</v>
      </c>
      <c r="D105" t="s">
        <v>232</v>
      </c>
      <c r="E105"/>
      <c r="F105"/>
      <c r="G105"/>
      <c r="H105"/>
      <c r="I105"/>
    </row>
    <row r="106" spans="2:9" ht="12.75">
      <c r="B106"/>
      <c r="C106"/>
      <c r="D106" t="s">
        <v>233</v>
      </c>
      <c r="E106"/>
      <c r="F106"/>
      <c r="G106"/>
      <c r="H106"/>
      <c r="I106"/>
    </row>
    <row r="107" spans="2:9" ht="12.75">
      <c r="B107"/>
      <c r="C107" t="s">
        <v>234</v>
      </c>
      <c r="D107" t="s">
        <v>235</v>
      </c>
      <c r="E107"/>
      <c r="F107"/>
      <c r="G107"/>
      <c r="H107"/>
      <c r="I107"/>
    </row>
    <row r="108" spans="2:9" ht="12.75">
      <c r="B108"/>
      <c r="C108"/>
      <c r="D108" t="s">
        <v>236</v>
      </c>
      <c r="E108"/>
      <c r="F108"/>
      <c r="G108"/>
      <c r="H108"/>
      <c r="I108"/>
    </row>
    <row r="109" spans="2:9" ht="12.75">
      <c r="B109"/>
      <c r="C109"/>
      <c r="D109" t="s">
        <v>238</v>
      </c>
      <c r="E109"/>
      <c r="F109"/>
      <c r="G109"/>
      <c r="H109"/>
      <c r="I109"/>
    </row>
    <row r="110" spans="2:9" ht="12.75">
      <c r="B110"/>
      <c r="C110"/>
      <c r="D110" t="s">
        <v>237</v>
      </c>
      <c r="E110"/>
      <c r="F110"/>
      <c r="G110"/>
      <c r="H110"/>
      <c r="I110"/>
    </row>
    <row r="111" spans="2:9" ht="12.75">
      <c r="B111"/>
      <c r="C111"/>
      <c r="D111" t="s">
        <v>239</v>
      </c>
      <c r="E111"/>
      <c r="F111"/>
      <c r="G111"/>
      <c r="H111"/>
      <c r="I111"/>
    </row>
    <row r="112" spans="2:9" ht="12.75">
      <c r="B112"/>
      <c r="C112"/>
      <c r="D112" t="s">
        <v>240</v>
      </c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 s="269" t="s">
        <v>241</v>
      </c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</sheetData>
  <sheetProtection sheet="1" objects="1" scenarios="1"/>
  <mergeCells count="1">
    <mergeCell ref="C8:E8"/>
  </mergeCells>
  <printOptions/>
  <pageMargins left="0.75" right="0.75" top="1" bottom="1" header="0.5" footer="0.5"/>
  <pageSetup horizontalDpi="240" verticalDpi="240" orientation="portrait" paperSize="9" r:id="rId7"/>
  <headerFooter alignWithMargins="0">
    <oddHeader>&amp;C&amp;A</oddHeader>
    <oddFooter>&amp;CStrona &amp;P</oddFooter>
  </headerFooter>
  <drawing r:id="rId6"/>
  <legacyDrawing r:id="rId5"/>
  <oleObjects>
    <oleObject progId="PBrush" shapeId="501196" r:id="rId2"/>
    <oleObject progId="PBrush" shapeId="510069" r:id="rId3"/>
    <oleObject progId="PBrush" shapeId="85415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komputerowe i reklamowe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Magiera</dc:creator>
  <cp:keywords/>
  <dc:description/>
  <cp:lastModifiedBy>SUPER Windows XP Profesional</cp:lastModifiedBy>
  <dcterms:created xsi:type="dcterms:W3CDTF">2001-01-28T21:58:09Z</dcterms:created>
  <dcterms:modified xsi:type="dcterms:W3CDTF">2006-05-09T12:17:04Z</dcterms:modified>
  <cp:category/>
  <cp:version/>
  <cp:contentType/>
  <cp:contentStatus/>
</cp:coreProperties>
</file>